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265" windowHeight="4470" tabRatio="784" activeTab="3"/>
  </bookViews>
  <sheets>
    <sheet name="Buildup" sheetId="16" r:id="rId1"/>
    <sheet name="Data" sheetId="2" r:id="rId2"/>
    <sheet name="Data (2)" sheetId="17" r:id="rId3"/>
    <sheet name="Summary" sheetId="3" r:id="rId4"/>
  </sheets>
  <definedNames>
    <definedName name="_xlnm.Print_Area" localSheetId="0">Buildup!$B$3:$K$47</definedName>
    <definedName name="_xlnm.Print_Area" localSheetId="1">Data!$B$1:$R$46</definedName>
    <definedName name="_xlnm.Print_Area" localSheetId="3">Summary!$C$2:$X$24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3" l="1"/>
  <c r="Q26" i="17" l="1"/>
  <c r="Q32" i="17"/>
  <c r="Q30" i="17"/>
  <c r="Q17" i="17"/>
  <c r="Q17" i="2"/>
  <c r="D23" i="2" l="1"/>
  <c r="Q27" i="17" l="1"/>
  <c r="P27" i="17"/>
  <c r="Q24" i="17"/>
  <c r="P24" i="17"/>
  <c r="Q24" i="2"/>
  <c r="P24" i="2"/>
  <c r="P25" i="2"/>
  <c r="I9" i="3" l="1"/>
  <c r="I8" i="3"/>
  <c r="E9" i="3"/>
  <c r="E8" i="3"/>
  <c r="P20" i="3" l="1"/>
  <c r="P19" i="3"/>
  <c r="M19" i="3"/>
  <c r="P17" i="3"/>
  <c r="P16" i="3"/>
  <c r="P11" i="3"/>
  <c r="P12" i="3"/>
  <c r="P13" i="3"/>
  <c r="P14" i="3"/>
  <c r="P10" i="3"/>
  <c r="P7" i="3"/>
  <c r="P6" i="3"/>
  <c r="D30" i="17"/>
  <c r="D32" i="17"/>
  <c r="D27" i="17" l="1"/>
  <c r="E26" i="17"/>
  <c r="F26" i="17"/>
  <c r="F28" i="17" s="1"/>
  <c r="G26" i="17"/>
  <c r="H26" i="17"/>
  <c r="I26" i="17"/>
  <c r="J26" i="17"/>
  <c r="J28" i="17" s="1"/>
  <c r="K26" i="17"/>
  <c r="L26" i="17"/>
  <c r="M26" i="17"/>
  <c r="N26" i="17"/>
  <c r="N28" i="17" s="1"/>
  <c r="O26" i="17"/>
  <c r="P26" i="17"/>
  <c r="E27" i="17"/>
  <c r="E28" i="17" s="1"/>
  <c r="F27" i="17"/>
  <c r="G27" i="17"/>
  <c r="H27" i="17"/>
  <c r="I27" i="17"/>
  <c r="I28" i="17" s="1"/>
  <c r="J27" i="17"/>
  <c r="K27" i="17"/>
  <c r="L27" i="17"/>
  <c r="M27" i="17"/>
  <c r="M28" i="17" s="1"/>
  <c r="N27" i="17"/>
  <c r="O27" i="17"/>
  <c r="Q28" i="17"/>
  <c r="P28" i="17"/>
  <c r="O28" i="17"/>
  <c r="L28" i="17"/>
  <c r="K28" i="17"/>
  <c r="H28" i="17"/>
  <c r="G28" i="17"/>
  <c r="D26" i="17"/>
  <c r="D28" i="17" s="1"/>
  <c r="O24" i="17"/>
  <c r="N24" i="17"/>
  <c r="M24" i="17"/>
  <c r="L24" i="17"/>
  <c r="K24" i="17"/>
  <c r="J24" i="17"/>
  <c r="I24" i="17"/>
  <c r="H24" i="17"/>
  <c r="G24" i="17"/>
  <c r="F24" i="17"/>
  <c r="E24" i="17"/>
  <c r="D24" i="17"/>
  <c r="Q23" i="17"/>
  <c r="P23" i="17"/>
  <c r="P25" i="17" s="1"/>
  <c r="O23" i="17"/>
  <c r="O25" i="17" s="1"/>
  <c r="N23" i="17"/>
  <c r="N25" i="17" s="1"/>
  <c r="M23" i="17"/>
  <c r="M25" i="17" s="1"/>
  <c r="L23" i="17"/>
  <c r="L25" i="17" s="1"/>
  <c r="K23" i="17"/>
  <c r="K25" i="17" s="1"/>
  <c r="J23" i="17"/>
  <c r="J25" i="17" s="1"/>
  <c r="I23" i="17"/>
  <c r="I25" i="17" s="1"/>
  <c r="H23" i="17"/>
  <c r="H25" i="17" s="1"/>
  <c r="G23" i="17"/>
  <c r="G25" i="17" s="1"/>
  <c r="F23" i="17"/>
  <c r="F25" i="17" s="1"/>
  <c r="E23" i="17"/>
  <c r="E25" i="17" s="1"/>
  <c r="D23" i="17"/>
  <c r="D25" i="17" s="1"/>
  <c r="D27" i="2"/>
  <c r="D26" i="2"/>
  <c r="E24" i="2"/>
  <c r="F24" i="2"/>
  <c r="G24" i="2"/>
  <c r="H24" i="2"/>
  <c r="I24" i="2"/>
  <c r="J24" i="2"/>
  <c r="K24" i="2"/>
  <c r="L24" i="2"/>
  <c r="M24" i="2"/>
  <c r="N24" i="2"/>
  <c r="O24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D24" i="2"/>
  <c r="Q20" i="17" l="1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N52" i="16"/>
  <c r="N53" i="16" s="1"/>
  <c r="N51" i="16"/>
  <c r="M49" i="16"/>
  <c r="L49" i="16"/>
  <c r="M47" i="16"/>
  <c r="M45" i="16"/>
  <c r="L43" i="16"/>
  <c r="M37" i="16"/>
  <c r="M34" i="16"/>
  <c r="L31" i="16"/>
  <c r="M32" i="16"/>
  <c r="M27" i="16"/>
  <c r="M25" i="16"/>
  <c r="L23" i="16"/>
  <c r="M21" i="16"/>
  <c r="M18" i="16"/>
  <c r="M16" i="16"/>
  <c r="M14" i="16"/>
  <c r="L13" i="16"/>
  <c r="L8" i="16"/>
  <c r="D30" i="2"/>
  <c r="D32" i="2" s="1"/>
  <c r="E32" i="2"/>
  <c r="F32" i="2"/>
  <c r="G32" i="2"/>
  <c r="H32" i="2"/>
  <c r="I32" i="2"/>
  <c r="J32" i="2"/>
  <c r="K32" i="2"/>
  <c r="L32" i="2"/>
  <c r="M32" i="2"/>
  <c r="N32" i="2"/>
  <c r="O32" i="2"/>
  <c r="P32" i="2"/>
  <c r="E30" i="2"/>
  <c r="F30" i="2"/>
  <c r="G30" i="2"/>
  <c r="H30" i="2"/>
  <c r="I30" i="2"/>
  <c r="J30" i="2"/>
  <c r="K30" i="2"/>
  <c r="L30" i="2"/>
  <c r="M30" i="2"/>
  <c r="N30" i="2"/>
  <c r="O30" i="2"/>
  <c r="P30" i="2"/>
  <c r="I42" i="16"/>
  <c r="I43" i="16"/>
  <c r="F43" i="16"/>
  <c r="F42" i="16"/>
  <c r="F41" i="16"/>
  <c r="I41" i="16" s="1"/>
  <c r="F44" i="16"/>
  <c r="J43" i="16" l="1"/>
  <c r="N17" i="2"/>
  <c r="I17" i="2"/>
  <c r="J12" i="3"/>
  <c r="J6" i="3"/>
  <c r="F19" i="3"/>
  <c r="F17" i="3"/>
  <c r="F16" i="3"/>
  <c r="F15" i="3"/>
  <c r="F14" i="3"/>
  <c r="F13" i="3"/>
  <c r="F12" i="3"/>
  <c r="F7" i="3"/>
  <c r="F6" i="3"/>
  <c r="P42" i="17"/>
  <c r="L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Q40" i="17"/>
  <c r="Q42" i="17" s="1"/>
  <c r="P40" i="17"/>
  <c r="O40" i="17"/>
  <c r="O42" i="17" s="1"/>
  <c r="N40" i="17"/>
  <c r="N42" i="17" s="1"/>
  <c r="M40" i="17"/>
  <c r="M42" i="17" s="1"/>
  <c r="L40" i="17"/>
  <c r="K40" i="17"/>
  <c r="K42" i="17" s="1"/>
  <c r="J40" i="17"/>
  <c r="J42" i="17" s="1"/>
  <c r="I40" i="17"/>
  <c r="I42" i="17" s="1"/>
  <c r="H40" i="17"/>
  <c r="H42" i="17" s="1"/>
  <c r="G40" i="17"/>
  <c r="G42" i="17" s="1"/>
  <c r="F40" i="17"/>
  <c r="F42" i="17" s="1"/>
  <c r="E40" i="17"/>
  <c r="E42" i="17" s="1"/>
  <c r="D40" i="17"/>
  <c r="D42" i="17" s="1"/>
  <c r="Q39" i="17"/>
  <c r="N39" i="17"/>
  <c r="M39" i="17"/>
  <c r="J39" i="17"/>
  <c r="I39" i="17"/>
  <c r="F39" i="17"/>
  <c r="E39" i="17"/>
  <c r="Q37" i="17"/>
  <c r="P37" i="17"/>
  <c r="P39" i="17" s="1"/>
  <c r="O37" i="17"/>
  <c r="O39" i="17" s="1"/>
  <c r="N37" i="17"/>
  <c r="M37" i="17"/>
  <c r="L37" i="17"/>
  <c r="L39" i="17" s="1"/>
  <c r="K37" i="17"/>
  <c r="K39" i="17" s="1"/>
  <c r="J37" i="17"/>
  <c r="I37" i="17"/>
  <c r="H37" i="17"/>
  <c r="H39" i="17" s="1"/>
  <c r="G37" i="17"/>
  <c r="G39" i="17" s="1"/>
  <c r="F37" i="17"/>
  <c r="E37" i="17"/>
  <c r="D37" i="17"/>
  <c r="D39" i="17" s="1"/>
  <c r="Q36" i="17"/>
  <c r="N36" i="17"/>
  <c r="M36" i="17"/>
  <c r="J36" i="17"/>
  <c r="I36" i="17"/>
  <c r="F36" i="17"/>
  <c r="E36" i="17"/>
  <c r="Q34" i="17"/>
  <c r="P34" i="17"/>
  <c r="P36" i="17" s="1"/>
  <c r="O34" i="17"/>
  <c r="O36" i="17" s="1"/>
  <c r="N34" i="17"/>
  <c r="M34" i="17"/>
  <c r="L34" i="17"/>
  <c r="L36" i="17" s="1"/>
  <c r="K34" i="17"/>
  <c r="K36" i="17" s="1"/>
  <c r="J34" i="17"/>
  <c r="I34" i="17"/>
  <c r="H34" i="17"/>
  <c r="H36" i="17" s="1"/>
  <c r="G34" i="17"/>
  <c r="G36" i="17" s="1"/>
  <c r="F34" i="17"/>
  <c r="E34" i="17"/>
  <c r="D34" i="17"/>
  <c r="D36" i="17" s="1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Q39" i="2" s="1"/>
  <c r="D37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D44" i="2"/>
  <c r="D45" i="2"/>
  <c r="L45" i="2"/>
  <c r="H45" i="2"/>
  <c r="E45" i="2"/>
  <c r="Q43" i="2"/>
  <c r="P43" i="2"/>
  <c r="O43" i="2"/>
  <c r="N43" i="2"/>
  <c r="M43" i="2"/>
  <c r="M45" i="2" s="1"/>
  <c r="L43" i="2"/>
  <c r="K43" i="2"/>
  <c r="J43" i="2"/>
  <c r="I43" i="2"/>
  <c r="I45" i="2" s="1"/>
  <c r="H43" i="2"/>
  <c r="G43" i="2"/>
  <c r="F43" i="2"/>
  <c r="E43" i="2"/>
  <c r="D43" i="2"/>
  <c r="E40" i="2"/>
  <c r="E42" i="2" s="1"/>
  <c r="F40" i="2"/>
  <c r="F42" i="2" s="1"/>
  <c r="G40" i="2"/>
  <c r="G42" i="2" s="1"/>
  <c r="H40" i="2"/>
  <c r="I40" i="2"/>
  <c r="I42" i="2" s="1"/>
  <c r="J40" i="2"/>
  <c r="J42" i="2" s="1"/>
  <c r="K40" i="2"/>
  <c r="K42" i="2" s="1"/>
  <c r="L40" i="2"/>
  <c r="M40" i="2"/>
  <c r="M42" i="2" s="1"/>
  <c r="N40" i="2"/>
  <c r="O40" i="2"/>
  <c r="O42" i="2" s="1"/>
  <c r="P40" i="2"/>
  <c r="Q40" i="2"/>
  <c r="Q42" i="2" s="1"/>
  <c r="D40" i="2"/>
  <c r="D42" i="2" s="1"/>
  <c r="I28" i="16"/>
  <c r="I31" i="16"/>
  <c r="H42" i="2"/>
  <c r="L42" i="2"/>
  <c r="N42" i="2"/>
  <c r="P42" i="2"/>
  <c r="E39" i="2"/>
  <c r="F39" i="2"/>
  <c r="G39" i="2"/>
  <c r="H39" i="2"/>
  <c r="I39" i="2"/>
  <c r="J39" i="2"/>
  <c r="K39" i="2"/>
  <c r="L39" i="2"/>
  <c r="M39" i="2"/>
  <c r="N39" i="2"/>
  <c r="O39" i="2"/>
  <c r="P39" i="2"/>
  <c r="D39" i="2"/>
  <c r="F45" i="16"/>
  <c r="I45" i="16" s="1"/>
  <c r="F38" i="16"/>
  <c r="I38" i="16" s="1"/>
  <c r="I30" i="16"/>
  <c r="I26" i="16"/>
  <c r="I27" i="16"/>
  <c r="I29" i="16"/>
  <c r="F33" i="16"/>
  <c r="I33" i="16" s="1"/>
  <c r="F24" i="16"/>
  <c r="I14" i="16"/>
  <c r="J14" i="16" s="1"/>
  <c r="E10" i="2" s="1"/>
  <c r="F47" i="16"/>
  <c r="I47" i="16" s="1"/>
  <c r="J47" i="16" s="1"/>
  <c r="G20" i="2" s="1"/>
  <c r="F46" i="16"/>
  <c r="I46" i="16" s="1"/>
  <c r="J46" i="16" s="1"/>
  <c r="O19" i="2" s="1"/>
  <c r="I44" i="16"/>
  <c r="F40" i="16"/>
  <c r="I40" i="16" s="1"/>
  <c r="F39" i="16"/>
  <c r="I39" i="16" s="1"/>
  <c r="F37" i="16"/>
  <c r="I37" i="16" s="1"/>
  <c r="F36" i="16"/>
  <c r="I36" i="16" s="1"/>
  <c r="F35" i="16"/>
  <c r="I35" i="16" s="1"/>
  <c r="F34" i="16"/>
  <c r="I34" i="16" s="1"/>
  <c r="F32" i="16"/>
  <c r="I32" i="16" s="1"/>
  <c r="I25" i="16"/>
  <c r="I24" i="16"/>
  <c r="F23" i="16"/>
  <c r="I23" i="16" s="1"/>
  <c r="F22" i="16"/>
  <c r="I22" i="16" s="1"/>
  <c r="F21" i="16"/>
  <c r="I21" i="16" s="1"/>
  <c r="F20" i="16"/>
  <c r="I20" i="16" s="1"/>
  <c r="F19" i="16"/>
  <c r="I19" i="16" s="1"/>
  <c r="F18" i="16"/>
  <c r="I18" i="16" s="1"/>
  <c r="F17" i="16"/>
  <c r="I17" i="16" s="1"/>
  <c r="F16" i="16"/>
  <c r="I16" i="16" s="1"/>
  <c r="F15" i="16"/>
  <c r="I15" i="16" s="1"/>
  <c r="F13" i="16"/>
  <c r="I13" i="16" s="1"/>
  <c r="F12" i="16"/>
  <c r="I12" i="16" s="1"/>
  <c r="F11" i="16"/>
  <c r="I11" i="16" s="1"/>
  <c r="F10" i="16"/>
  <c r="I10" i="16" s="1"/>
  <c r="F9" i="16"/>
  <c r="I9" i="16" s="1"/>
  <c r="J9" i="16" s="1"/>
  <c r="O8" i="2" s="1"/>
  <c r="F6" i="16"/>
  <c r="I6" i="16" s="1"/>
  <c r="F7" i="16"/>
  <c r="I7" i="16" s="1"/>
  <c r="F5" i="16"/>
  <c r="I5" i="16" s="1"/>
  <c r="F4" i="16"/>
  <c r="I4" i="16" s="1"/>
  <c r="F8" i="16"/>
  <c r="P45" i="2" l="1"/>
  <c r="L17" i="2"/>
  <c r="G17" i="2"/>
  <c r="Q45" i="2"/>
  <c r="P17" i="2"/>
  <c r="K17" i="2"/>
  <c r="E17" i="2"/>
  <c r="M17" i="2"/>
  <c r="H15" i="2"/>
  <c r="G15" i="2"/>
  <c r="P15" i="2"/>
  <c r="I15" i="2"/>
  <c r="F45" i="2"/>
  <c r="J45" i="2"/>
  <c r="N45" i="2"/>
  <c r="G45" i="2"/>
  <c r="K45" i="2"/>
  <c r="O45" i="2"/>
  <c r="Q15" i="2"/>
  <c r="Q19" i="2"/>
  <c r="L15" i="2"/>
  <c r="N15" i="2"/>
  <c r="Q10" i="2"/>
  <c r="O15" i="2"/>
  <c r="Q20" i="2"/>
  <c r="K15" i="2"/>
  <c r="Q8" i="2"/>
  <c r="M15" i="2"/>
  <c r="P19" i="2"/>
  <c r="P8" i="2"/>
  <c r="N20" i="2"/>
  <c r="J20" i="2"/>
  <c r="F20" i="2"/>
  <c r="D20" i="2"/>
  <c r="M20" i="2"/>
  <c r="I20" i="2"/>
  <c r="E20" i="2"/>
  <c r="P10" i="2"/>
  <c r="P20" i="2"/>
  <c r="L20" i="2"/>
  <c r="H20" i="2"/>
  <c r="O20" i="2"/>
  <c r="K20" i="2"/>
  <c r="J15" i="2"/>
  <c r="D15" i="2"/>
  <c r="E15" i="2"/>
  <c r="F15" i="2"/>
  <c r="O10" i="2"/>
  <c r="J45" i="16"/>
  <c r="J37" i="16"/>
  <c r="E19" i="2"/>
  <c r="I19" i="2"/>
  <c r="M19" i="2"/>
  <c r="F19" i="2"/>
  <c r="J19" i="2"/>
  <c r="N19" i="2"/>
  <c r="G19" i="2"/>
  <c r="K19" i="2"/>
  <c r="D19" i="2"/>
  <c r="H19" i="2"/>
  <c r="L19" i="2"/>
  <c r="J40" i="16"/>
  <c r="F8" i="2"/>
  <c r="J8" i="2"/>
  <c r="N8" i="2"/>
  <c r="K8" i="2"/>
  <c r="H8" i="2"/>
  <c r="L8" i="2"/>
  <c r="E8" i="2"/>
  <c r="I8" i="2"/>
  <c r="M8" i="2"/>
  <c r="G8" i="2"/>
  <c r="D8" i="2"/>
  <c r="J10" i="2"/>
  <c r="L10" i="2"/>
  <c r="H10" i="2"/>
  <c r="D10" i="2"/>
  <c r="K10" i="2"/>
  <c r="G10" i="2"/>
  <c r="J18" i="16"/>
  <c r="H12" i="2" s="1"/>
  <c r="N10" i="2"/>
  <c r="F10" i="2"/>
  <c r="J13" i="16"/>
  <c r="J23" i="16"/>
  <c r="M10" i="2"/>
  <c r="I10" i="2"/>
  <c r="J21" i="16"/>
  <c r="J16" i="16"/>
  <c r="I8" i="16"/>
  <c r="J8" i="16" s="1"/>
  <c r="Q16" i="2" l="1"/>
  <c r="E12" i="3"/>
  <c r="E11" i="3"/>
  <c r="Q7" i="2"/>
  <c r="Q13" i="2"/>
  <c r="H18" i="2"/>
  <c r="L18" i="2"/>
  <c r="P18" i="2"/>
  <c r="E18" i="2"/>
  <c r="I18" i="2"/>
  <c r="M18" i="2"/>
  <c r="Q18" i="2"/>
  <c r="Q27" i="2" s="1"/>
  <c r="Q30" i="2" s="1"/>
  <c r="Q32" i="2" s="1"/>
  <c r="G18" i="2"/>
  <c r="O18" i="2"/>
  <c r="F18" i="2"/>
  <c r="J18" i="2"/>
  <c r="N18" i="2"/>
  <c r="D18" i="2"/>
  <c r="K18" i="2"/>
  <c r="E6" i="3"/>
  <c r="E14" i="3"/>
  <c r="P12" i="2"/>
  <c r="Q12" i="2"/>
  <c r="P11" i="2"/>
  <c r="Q11" i="2"/>
  <c r="N14" i="2"/>
  <c r="Q14" i="2"/>
  <c r="P9" i="2"/>
  <c r="Q9" i="2"/>
  <c r="F12" i="2"/>
  <c r="G14" i="2"/>
  <c r="J12" i="2"/>
  <c r="D9" i="2"/>
  <c r="E9" i="2"/>
  <c r="K9" i="2"/>
  <c r="N9" i="2"/>
  <c r="F9" i="2"/>
  <c r="L9" i="2"/>
  <c r="G11" i="2"/>
  <c r="K13" i="2"/>
  <c r="P13" i="2"/>
  <c r="M9" i="2"/>
  <c r="J9" i="2"/>
  <c r="H9" i="2"/>
  <c r="N11" i="2"/>
  <c r="L14" i="2"/>
  <c r="P14" i="2"/>
  <c r="O7" i="2"/>
  <c r="P7" i="2"/>
  <c r="I11" i="2"/>
  <c r="E11" i="2"/>
  <c r="D11" i="2"/>
  <c r="H11" i="2"/>
  <c r="H17" i="2"/>
  <c r="D17" i="2"/>
  <c r="F17" i="2"/>
  <c r="J17" i="2"/>
  <c r="O17" i="2"/>
  <c r="P16" i="2"/>
  <c r="F11" i="2"/>
  <c r="O11" i="2"/>
  <c r="O16" i="2"/>
  <c r="H13" i="2"/>
  <c r="O13" i="2"/>
  <c r="I13" i="2"/>
  <c r="F14" i="2"/>
  <c r="O14" i="2"/>
  <c r="I12" i="2"/>
  <c r="O12" i="2"/>
  <c r="E13" i="2"/>
  <c r="I9" i="2"/>
  <c r="O9" i="2"/>
  <c r="D12" i="2"/>
  <c r="M14" i="2"/>
  <c r="N13" i="2"/>
  <c r="L11" i="2"/>
  <c r="J11" i="2"/>
  <c r="L12" i="2"/>
  <c r="E12" i="2"/>
  <c r="J13" i="2"/>
  <c r="G13" i="2"/>
  <c r="H14" i="2"/>
  <c r="I14" i="2"/>
  <c r="F13" i="2"/>
  <c r="L13" i="2"/>
  <c r="K12" i="2"/>
  <c r="M12" i="2"/>
  <c r="G12" i="2"/>
  <c r="D14" i="2"/>
  <c r="J14" i="2"/>
  <c r="E14" i="2"/>
  <c r="G9" i="2"/>
  <c r="N12" i="2"/>
  <c r="K14" i="2"/>
  <c r="G7" i="2"/>
  <c r="K7" i="2"/>
  <c r="D7" i="2"/>
  <c r="H7" i="2"/>
  <c r="L7" i="2"/>
  <c r="E7" i="2"/>
  <c r="I7" i="2"/>
  <c r="M7" i="2"/>
  <c r="F7" i="2"/>
  <c r="J7" i="2"/>
  <c r="N7" i="2"/>
  <c r="H16" i="2"/>
  <c r="L16" i="2"/>
  <c r="E16" i="2"/>
  <c r="M16" i="2"/>
  <c r="F16" i="2"/>
  <c r="J16" i="2"/>
  <c r="N16" i="2"/>
  <c r="G16" i="2"/>
  <c r="K16" i="2"/>
  <c r="D16" i="2"/>
  <c r="I16" i="2"/>
  <c r="D13" i="2"/>
  <c r="M13" i="2"/>
  <c r="M11" i="2"/>
  <c r="K11" i="2"/>
  <c r="I11" i="3" l="1"/>
  <c r="I30" i="17"/>
  <c r="I32" i="17" s="1"/>
  <c r="E13" i="3"/>
  <c r="Q25" i="2"/>
  <c r="E19" i="3"/>
  <c r="E10" i="3"/>
  <c r="E7" i="3"/>
  <c r="D13" i="3"/>
  <c r="D10" i="3"/>
  <c r="D7" i="3"/>
  <c r="E20" i="3"/>
  <c r="E16" i="3"/>
  <c r="E17" i="3"/>
  <c r="D17" i="3"/>
  <c r="D14" i="3"/>
  <c r="D11" i="3"/>
  <c r="D8" i="3"/>
  <c r="D16" i="3"/>
  <c r="D19" i="3"/>
  <c r="D15" i="3"/>
  <c r="D9" i="3"/>
  <c r="H6" i="3"/>
  <c r="M6" i="3" s="1"/>
  <c r="D6" i="3"/>
  <c r="D12" i="3"/>
  <c r="D20" i="3"/>
  <c r="E15" i="3"/>
  <c r="Q26" i="2"/>
  <c r="Q28" i="2" s="1"/>
  <c r="P27" i="2"/>
  <c r="J26" i="2"/>
  <c r="E26" i="2"/>
  <c r="I26" i="2"/>
  <c r="H26" i="2"/>
  <c r="P26" i="2"/>
  <c r="O26" i="2"/>
  <c r="F26" i="2"/>
  <c r="N27" i="2"/>
  <c r="K27" i="2"/>
  <c r="L27" i="2"/>
  <c r="O27" i="2"/>
  <c r="K26" i="2"/>
  <c r="L26" i="2"/>
  <c r="M27" i="2"/>
  <c r="H25" i="2"/>
  <c r="G26" i="2"/>
  <c r="E25" i="2"/>
  <c r="E27" i="2"/>
  <c r="N26" i="2"/>
  <c r="G27" i="2"/>
  <c r="H27" i="2"/>
  <c r="J27" i="2"/>
  <c r="F27" i="2"/>
  <c r="M26" i="2"/>
  <c r="I27" i="2"/>
  <c r="I14" i="3" l="1"/>
  <c r="L30" i="17"/>
  <c r="L32" i="17" s="1"/>
  <c r="I20" i="3"/>
  <c r="I19" i="3"/>
  <c r="P30" i="17"/>
  <c r="P32" i="17" s="1"/>
  <c r="I17" i="3"/>
  <c r="O30" i="17"/>
  <c r="O32" i="17" s="1"/>
  <c r="I15" i="3"/>
  <c r="M30" i="17"/>
  <c r="M32" i="17" s="1"/>
  <c r="G30" i="17"/>
  <c r="G32" i="17" s="1"/>
  <c r="I12" i="3"/>
  <c r="J30" i="17"/>
  <c r="J32" i="17" s="1"/>
  <c r="I16" i="3"/>
  <c r="N30" i="17"/>
  <c r="N32" i="17" s="1"/>
  <c r="I6" i="3"/>
  <c r="I7" i="3"/>
  <c r="E30" i="17"/>
  <c r="E32" i="17" s="1"/>
  <c r="I13" i="3"/>
  <c r="K30" i="17"/>
  <c r="K32" i="17" s="1"/>
  <c r="F30" i="17"/>
  <c r="F32" i="17" s="1"/>
  <c r="I10" i="3"/>
  <c r="H30" i="17"/>
  <c r="H32" i="17" s="1"/>
  <c r="P28" i="2"/>
  <c r="L25" i="2"/>
  <c r="H7" i="3"/>
  <c r="H19" i="3"/>
  <c r="H20" i="3" s="1"/>
  <c r="O28" i="2"/>
  <c r="G25" i="2"/>
  <c r="M28" i="2"/>
  <c r="G28" i="2"/>
  <c r="O25" i="2"/>
  <c r="M25" i="2"/>
  <c r="J28" i="2"/>
  <c r="F25" i="2"/>
  <c r="D28" i="2"/>
  <c r="E28" i="2"/>
  <c r="I28" i="2"/>
  <c r="N25" i="2"/>
  <c r="F28" i="2"/>
  <c r="H28" i="2"/>
  <c r="I25" i="2"/>
  <c r="K25" i="2"/>
  <c r="J25" i="2"/>
  <c r="L28" i="2"/>
  <c r="N28" i="2"/>
  <c r="D25" i="2"/>
  <c r="K28" i="2"/>
  <c r="H8" i="3" l="1"/>
  <c r="M7" i="3"/>
  <c r="H9" i="3" l="1"/>
  <c r="H10" i="3" l="1"/>
  <c r="H11" i="3" l="1"/>
  <c r="M10" i="3"/>
  <c r="H12" i="3" l="1"/>
  <c r="M11" i="3"/>
  <c r="H13" i="3" l="1"/>
  <c r="M12" i="3"/>
  <c r="H14" i="3" l="1"/>
  <c r="M13" i="3"/>
  <c r="H15" i="3" l="1"/>
  <c r="M14" i="3"/>
  <c r="H16" i="3" l="1"/>
  <c r="H17" i="3" l="1"/>
  <c r="M17" i="3" s="1"/>
  <c r="M16" i="3"/>
</calcChain>
</file>

<file path=xl/sharedStrings.xml><?xml version="1.0" encoding="utf-8"?>
<sst xmlns="http://schemas.openxmlformats.org/spreadsheetml/2006/main" count="266" uniqueCount="170">
  <si>
    <t>Inspection</t>
  </si>
  <si>
    <t>hourly rate</t>
  </si>
  <si>
    <t>Activity</t>
  </si>
  <si>
    <t>Application</t>
  </si>
  <si>
    <t>Grant</t>
  </si>
  <si>
    <t>Total</t>
  </si>
  <si>
    <t>Home Boarding</t>
  </si>
  <si>
    <t>Kennels</t>
  </si>
  <si>
    <t>Cattery</t>
  </si>
  <si>
    <t>Specialist Equipment</t>
  </si>
  <si>
    <t>Staff set-up costs</t>
  </si>
  <si>
    <t>Pre app advice</t>
  </si>
  <si>
    <t>App forms sent out</t>
  </si>
  <si>
    <t>App form receipted</t>
  </si>
  <si>
    <t>App processing &amp; issue</t>
  </si>
  <si>
    <t>payment fees</t>
  </si>
  <si>
    <t>Licence completion</t>
  </si>
  <si>
    <t>Enforcement</t>
  </si>
  <si>
    <t>Renewal letters</t>
  </si>
  <si>
    <t>Licence review</t>
  </si>
  <si>
    <t>File closure</t>
  </si>
  <si>
    <t>Pro rata process setup costs</t>
  </si>
  <si>
    <t>Day Care Res</t>
  </si>
  <si>
    <t>Breeding Res</t>
  </si>
  <si>
    <t>Breeding Com</t>
  </si>
  <si>
    <t>Kennel</t>
  </si>
  <si>
    <t>Hiring Horses</t>
  </si>
  <si>
    <t>Licenced permises</t>
  </si>
  <si>
    <t>Details</t>
  </si>
  <si>
    <t>Estimated time (mins)</t>
  </si>
  <si>
    <t>Officer</t>
  </si>
  <si>
    <t>Minutes per application</t>
  </si>
  <si>
    <t>Notes</t>
  </si>
  <si>
    <t>Fee setting, review each year</t>
  </si>
  <si>
    <t>Policy setting</t>
  </si>
  <si>
    <t>General co-ordination &amp; benchmarking</t>
  </si>
  <si>
    <t>Form and letter development</t>
  </si>
  <si>
    <t>Web page maintenance</t>
  </si>
  <si>
    <t>Staff appointment</t>
  </si>
  <si>
    <t>Staff authorisation costs</t>
  </si>
  <si>
    <t>General PPE</t>
  </si>
  <si>
    <t>Staff training</t>
  </si>
  <si>
    <t>Advice re application process</t>
  </si>
  <si>
    <t>Pro rata printing &amp; storage of app forms</t>
  </si>
  <si>
    <t>Folding forms, placing in envelope, posting</t>
  </si>
  <si>
    <t>Reception costs &amp; receipt of application</t>
  </si>
  <si>
    <t>App form check</t>
  </si>
  <si>
    <t>Creation of database file record</t>
  </si>
  <si>
    <t>Entry on database</t>
  </si>
  <si>
    <t>Phone calls, emails etc</t>
  </si>
  <si>
    <t xml:space="preserve">Payment fee where admin </t>
  </si>
  <si>
    <t>Organisation of vet inspection</t>
  </si>
  <si>
    <t>Processing of vet invoice</t>
  </si>
  <si>
    <t>Follow-up outstanding matters identified during inspection</t>
  </si>
  <si>
    <t>Preparation of licence &amp; covering letter</t>
  </si>
  <si>
    <t>Licence approval</t>
  </si>
  <si>
    <t>Proactive in year inspections on risk basis</t>
  </si>
  <si>
    <t>Service requests</t>
  </si>
  <si>
    <t>Premises complaints inc enforcement</t>
  </si>
  <si>
    <t>Reminder letter and app forms sent out</t>
  </si>
  <si>
    <t>Second reminder letter</t>
  </si>
  <si>
    <t>Calculate based on actual timings</t>
  </si>
  <si>
    <t>File closure process - inc correspondence, database update, filing and archiving</t>
  </si>
  <si>
    <t>New Licence</t>
  </si>
  <si>
    <t>Renewal Licences</t>
  </si>
  <si>
    <t>Licence and other replacement costs</t>
  </si>
  <si>
    <t>/2</t>
  </si>
  <si>
    <t>4 days</t>
  </si>
  <si>
    <t>Time inc travel</t>
  </si>
  <si>
    <t>Inspection (horse)</t>
  </si>
  <si>
    <t>Inspection (com)</t>
  </si>
  <si>
    <t>Inspection (2.5Hr)</t>
  </si>
  <si>
    <t>Com (Cat/ Ken)</t>
  </si>
  <si>
    <t>Hourly basis</t>
  </si>
  <si>
    <t>Re-inspection</t>
  </si>
  <si>
    <t>see above</t>
  </si>
  <si>
    <t>bases on 50%</t>
  </si>
  <si>
    <t>See enforcement</t>
  </si>
  <si>
    <t>Staff training programme review</t>
  </si>
  <si>
    <t>Comm only</t>
  </si>
  <si>
    <t>DDC/HB</t>
  </si>
  <si>
    <t>Admin</t>
  </si>
  <si>
    <t>Variation and transfer fee (no inspection)</t>
  </si>
  <si>
    <t>Variation and transfer fee (with inspection)</t>
  </si>
  <si>
    <t>per hr</t>
  </si>
  <si>
    <t>Per hour</t>
  </si>
  <si>
    <t>Pet vending</t>
  </si>
  <si>
    <t>Pet vending Res</t>
  </si>
  <si>
    <t>Exhibit Com</t>
  </si>
  <si>
    <t>Day Care Com</t>
  </si>
  <si>
    <t>Exhibit Res</t>
  </si>
  <si>
    <t>Additional Costs to Application</t>
  </si>
  <si>
    <t>Combination</t>
  </si>
  <si>
    <t>Re-inspection (cost per Hour)</t>
  </si>
  <si>
    <t>Enforcement (Res)</t>
  </si>
  <si>
    <t>Enforcement (com)</t>
  </si>
  <si>
    <t>Exhibit 1-5</t>
  </si>
  <si>
    <t>Exhibit 6 or more</t>
  </si>
  <si>
    <t>Pet vending Retail unit</t>
  </si>
  <si>
    <t>Pet vending domestic/ small unit</t>
  </si>
  <si>
    <t xml:space="preserve">2 Year Licence </t>
  </si>
  <si>
    <t>3 Year Licence</t>
  </si>
  <si>
    <t>Franchises</t>
  </si>
  <si>
    <t>Hosts</t>
  </si>
  <si>
    <t>renew</t>
  </si>
  <si>
    <t>2 Year Licence</t>
  </si>
  <si>
    <t>Grant per host</t>
  </si>
  <si>
    <t>Example of new licence; a Franchise with 3 hosts. £77 + (3x£142) = £503</t>
  </si>
  <si>
    <t>1 hour</t>
  </si>
  <si>
    <t>2 hours</t>
  </si>
  <si>
    <t>2.5 hours</t>
  </si>
  <si>
    <t>1 hour 20</t>
  </si>
  <si>
    <t>All costs relating to any Appeal</t>
  </si>
  <si>
    <t>All costs relating to any Appeal. Vet/expert fees if necessary for inspections and throughout duration of licence.</t>
  </si>
  <si>
    <t>Vets fees for inspections on application and throughout duration of licence. All costs relating to any Appeal.</t>
  </si>
  <si>
    <t>Inspector costs at hourly rate for duration of inspections. Vet fees for inspections and throughout duration of licence. All costs relating to any Appeal.</t>
  </si>
  <si>
    <t>Vet/expert fees if necessary for inspections and throughout duration of licence. All costs relating to any Appeal.</t>
  </si>
  <si>
    <t>All costs in relation to any Appeal.</t>
  </si>
  <si>
    <r>
      <rPr>
        <b/>
        <sz val="11"/>
        <color theme="1"/>
        <rFont val="Calibri"/>
        <family val="2"/>
        <scheme val="minor"/>
      </rPr>
      <t>Franchises -</t>
    </r>
    <r>
      <rPr>
        <sz val="11"/>
        <color theme="1"/>
        <rFont val="Calibri"/>
        <family val="2"/>
        <scheme val="minor"/>
      </rPr>
      <t xml:space="preserve"> Arranging Provision of Home Boarding for Dogs and or Dog Day Care with Hosts (Arranger not providing Home Boarding or Dog Day Care themselves).</t>
    </r>
  </si>
  <si>
    <t>Applications returned to applicants due to insufficient information supplied or incomplete application forms will incur an additional fee charged at the hourly rate (minimum 1 hour)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</si>
  <si>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If Arranger is providing Home Boarding or Dog Day Care themselves they will need to apply for a Home Boarding and or Dog Day Care licence separately from their Home Authority - if located in Three Rivers they will be required to pay the appropriate fees  in this table.</t>
    </r>
  </si>
  <si>
    <t>Day Care and Home Boarding Residential (equals to 1 Application fee plus 2 Activity fees)</t>
  </si>
  <si>
    <t>Dog Day Care Residental</t>
  </si>
  <si>
    <t>Dog Day Care Commercial</t>
  </si>
  <si>
    <t>Training or Keeping Animals for Exhibit or Encounters   1-5</t>
  </si>
  <si>
    <t>Training or Keeping Animals for Exhibit or Encounters   6 or more</t>
  </si>
  <si>
    <t>Breeding Dogs Residental</t>
  </si>
  <si>
    <t>Breeding  Dogs Commercial</t>
  </si>
  <si>
    <t>Home Boarding for Dogs</t>
  </si>
  <si>
    <t>Hiring of Horse(s)</t>
  </si>
  <si>
    <t>Pet Vending (selling animals as pets) - Residential/ small unit</t>
  </si>
  <si>
    <t>Pet Vending (Selling animals as pets) -  Retail unit</t>
  </si>
  <si>
    <t>Kennels and Cattery (equals to 1 Application fee plus 2 Activity fees)</t>
  </si>
  <si>
    <t>Animal Exhibitors/Trainers/Encounters visiting from outside England will need to apply to the Home Authority to exhibit.</t>
  </si>
  <si>
    <t>Grant - Part B</t>
  </si>
  <si>
    <t>New Licence Application Part A</t>
  </si>
  <si>
    <t xml:space="preserve">1 yr Grant - Part B </t>
  </si>
  <si>
    <t xml:space="preserve">Renewal Part A </t>
  </si>
  <si>
    <t>2018-2019  Animal Licencing</t>
  </si>
  <si>
    <t>Licenced premises</t>
  </si>
  <si>
    <t>Ray, Malc and Deb</t>
  </si>
  <si>
    <t>Deb, Andrew review charges and update spreadsheet</t>
  </si>
  <si>
    <t>Review other Local and National Councils</t>
  </si>
  <si>
    <t>Update forms and Carls time with FirmStep</t>
  </si>
  <si>
    <t>Carl and Phil to update</t>
  </si>
  <si>
    <t>Time for preparing, printing</t>
  </si>
  <si>
    <t>EP and Post Room time</t>
  </si>
  <si>
    <t>1hr allocated for each application to read, check and process</t>
  </si>
  <si>
    <t>Writing report, legal and meetings</t>
  </si>
  <si>
    <t>Deb and Andrew design and building database</t>
  </si>
  <si>
    <t>10mins to input data onto Collective</t>
  </si>
  <si>
    <t>30mins allocated for each application to answer questions etc.</t>
  </si>
  <si>
    <t>Admin for the above</t>
  </si>
  <si>
    <t>Carl's time with Firmstep and check payments</t>
  </si>
  <si>
    <t>Printing &amp; Completion of inspection form</t>
  </si>
  <si>
    <t>Time for printing and materials</t>
  </si>
  <si>
    <t>Based on travelling across district (average)</t>
  </si>
  <si>
    <t>Checking outcomes of inspection including insurance checks, training records</t>
  </si>
  <si>
    <t>Update collective and amend letter</t>
  </si>
  <si>
    <t>Record on register for DEFRA</t>
  </si>
  <si>
    <t>Update collective and print letters</t>
  </si>
  <si>
    <t>*</t>
  </si>
  <si>
    <t>Print all and materials and postage</t>
  </si>
  <si>
    <t>Inspection (Residential)</t>
  </si>
  <si>
    <t>Inspection (Residential  Combined)</t>
  </si>
  <si>
    <t>Printing licence &amp; letter, enveloping and posting</t>
  </si>
  <si>
    <t>Check for non-compliance, operating with out licence, case work, PACE interviews, Court and complaints</t>
  </si>
  <si>
    <t>Deal with individual complaints</t>
  </si>
  <si>
    <t>Update collective and close job/case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</si>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</sst>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"/>
    <numFmt numFmtId="165" formatCode="_-&quot;£&quot;* #,##0_-;\-&quot;£&quot;* #,##0_-;_-&quot;£&quot;* &quot;-&quot;??_-;_-@_-"/>
    <numFmt numFmtId="166" formatCode="_-[$£-809]* #,##0_-;\-[$£-809]* #,##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5" xfId="0" applyNumberFormat="1" applyBorder="1"/>
    <xf numFmtId="8" fontId="0" fillId="0" borderId="0" xfId="0" applyNumberFormat="1"/>
    <xf numFmtId="44" fontId="0" fillId="0" borderId="0" xfId="1" applyFont="1"/>
    <xf numFmtId="8" fontId="0" fillId="0" borderId="0" xfId="1" applyNumberFormat="1" applyFont="1"/>
    <xf numFmtId="8" fontId="1" fillId="0" borderId="0" xfId="1" applyNumberFormat="1" applyFont="1"/>
    <xf numFmtId="44" fontId="1" fillId="0" borderId="0" xfId="1" applyFont="1"/>
    <xf numFmtId="42" fontId="0" fillId="0" borderId="0" xfId="1" applyNumberFormat="1" applyFont="1"/>
    <xf numFmtId="42" fontId="1" fillId="0" borderId="0" xfId="1" applyNumberFormat="1" applyFont="1"/>
    <xf numFmtId="42" fontId="0" fillId="0" borderId="1" xfId="0" applyNumberFormat="1" applyBorder="1"/>
    <xf numFmtId="42" fontId="1" fillId="0" borderId="1" xfId="0" applyNumberFormat="1" applyFont="1" applyBorder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1" fillId="0" borderId="11" xfId="0" applyFont="1" applyBorder="1"/>
    <xf numFmtId="42" fontId="0" fillId="0" borderId="11" xfId="0" applyNumberFormat="1" applyBorder="1"/>
    <xf numFmtId="165" fontId="0" fillId="0" borderId="1" xfId="1" applyNumberFormat="1" applyFont="1" applyBorder="1"/>
    <xf numFmtId="6" fontId="1" fillId="0" borderId="0" xfId="1" applyNumberFormat="1" applyFont="1"/>
    <xf numFmtId="0" fontId="3" fillId="0" borderId="0" xfId="0" applyFont="1"/>
    <xf numFmtId="42" fontId="0" fillId="0" borderId="1" xfId="1" applyNumberFormat="1" applyFont="1" applyBorder="1"/>
    <xf numFmtId="42" fontId="1" fillId="0" borderId="1" xfId="1" applyNumberFormat="1" applyFont="1" applyBorder="1"/>
    <xf numFmtId="3" fontId="0" fillId="0" borderId="0" xfId="1" applyNumberFormat="1" applyFont="1"/>
    <xf numFmtId="3" fontId="1" fillId="0" borderId="0" xfId="1" applyNumberFormat="1" applyFont="1"/>
    <xf numFmtId="42" fontId="0" fillId="0" borderId="0" xfId="1" applyNumberFormat="1" applyFont="1" applyBorder="1"/>
    <xf numFmtId="42" fontId="1" fillId="0" borderId="10" xfId="1" applyNumberFormat="1" applyFont="1" applyBorder="1"/>
    <xf numFmtId="42" fontId="1" fillId="0" borderId="11" xfId="1" applyNumberFormat="1" applyFont="1" applyBorder="1"/>
    <xf numFmtId="6" fontId="1" fillId="2" borderId="0" xfId="1" applyNumberFormat="1" applyFont="1" applyFill="1"/>
    <xf numFmtId="6" fontId="0" fillId="0" borderId="1" xfId="0" applyNumberFormat="1" applyBorder="1"/>
    <xf numFmtId="42" fontId="1" fillId="0" borderId="1" xfId="0" applyNumberFormat="1" applyFont="1" applyBorder="1" applyAlignment="1"/>
    <xf numFmtId="0" fontId="0" fillId="0" borderId="1" xfId="0" applyFill="1" applyBorder="1" applyAlignment="1">
      <alignment wrapText="1"/>
    </xf>
    <xf numFmtId="0" fontId="4" fillId="0" borderId="0" xfId="0" applyFont="1"/>
    <xf numFmtId="166" fontId="0" fillId="0" borderId="1" xfId="0" applyNumberFormat="1" applyBorder="1"/>
    <xf numFmtId="8" fontId="0" fillId="3" borderId="0" xfId="0" applyNumberFormat="1" applyFill="1"/>
    <xf numFmtId="8" fontId="0" fillId="3" borderId="0" xfId="1" applyNumberFormat="1" applyFont="1" applyFill="1"/>
    <xf numFmtId="8" fontId="0" fillId="4" borderId="0" xfId="0" applyNumberFormat="1" applyFill="1"/>
    <xf numFmtId="8" fontId="0" fillId="4" borderId="0" xfId="1" applyNumberFormat="1" applyFont="1" applyFill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8" fontId="1" fillId="0" borderId="0" xfId="0" applyNumberFormat="1" applyFont="1"/>
    <xf numFmtId="8" fontId="0" fillId="0" borderId="8" xfId="0" applyNumberFormat="1" applyBorder="1"/>
    <xf numFmtId="8" fontId="1" fillId="0" borderId="8" xfId="0" applyNumberFormat="1" applyFont="1" applyBorder="1"/>
    <xf numFmtId="8" fontId="0" fillId="0" borderId="11" xfId="0" applyNumberFormat="1" applyBorder="1"/>
    <xf numFmtId="8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3"/>
  <sheetViews>
    <sheetView topLeftCell="A38" workbookViewId="0">
      <selection activeCell="J40" sqref="J40"/>
    </sheetView>
  </sheetViews>
  <sheetFormatPr defaultRowHeight="15" x14ac:dyDescent="0.25"/>
  <cols>
    <col min="2" max="2" width="25.85546875" bestFit="1" customWidth="1"/>
    <col min="3" max="3" width="36.140625" style="3" bestFit="1" customWidth="1"/>
    <col min="4" max="4" width="10" customWidth="1"/>
    <col min="6" max="6" width="10.5703125" customWidth="1"/>
    <col min="7" max="7" width="23.85546875" style="3" customWidth="1"/>
    <col min="9" max="9" width="11.140625" bestFit="1" customWidth="1"/>
    <col min="12" max="12" width="10.85546875" customWidth="1"/>
  </cols>
  <sheetData>
    <row r="2" spans="2:13" x14ac:dyDescent="0.25">
      <c r="I2" t="s">
        <v>3</v>
      </c>
      <c r="J2">
        <v>29</v>
      </c>
    </row>
    <row r="3" spans="2:13" ht="60" x14ac:dyDescent="0.25">
      <c r="B3" s="10"/>
      <c r="C3" s="14" t="s">
        <v>28</v>
      </c>
      <c r="D3" s="14" t="s">
        <v>29</v>
      </c>
      <c r="E3" s="11" t="s">
        <v>30</v>
      </c>
      <c r="F3" s="14" t="s">
        <v>31</v>
      </c>
      <c r="G3" s="13" t="s">
        <v>32</v>
      </c>
      <c r="L3" t="s">
        <v>102</v>
      </c>
      <c r="M3" t="s">
        <v>103</v>
      </c>
    </row>
    <row r="4" spans="2:13" ht="45" x14ac:dyDescent="0.25">
      <c r="B4" s="4" t="s">
        <v>21</v>
      </c>
      <c r="C4" s="19" t="s">
        <v>33</v>
      </c>
      <c r="D4" s="15">
        <v>120</v>
      </c>
      <c r="E4" s="5"/>
      <c r="F4" s="15">
        <f>D4/J$2</f>
        <v>4.1379310344827589</v>
      </c>
      <c r="G4" s="56" t="s">
        <v>141</v>
      </c>
      <c r="I4" s="23">
        <f>(F4/60)*Data!D$3</f>
        <v>2.7586206896551726</v>
      </c>
    </row>
    <row r="5" spans="2:13" x14ac:dyDescent="0.25">
      <c r="B5" s="6"/>
      <c r="C5" s="20" t="s">
        <v>34</v>
      </c>
      <c r="D5" s="16">
        <v>240</v>
      </c>
      <c r="E5" s="7"/>
      <c r="F5" s="16">
        <f>D5/J$2</f>
        <v>8.2758620689655178</v>
      </c>
      <c r="G5" s="57" t="s">
        <v>140</v>
      </c>
      <c r="I5" s="23">
        <f>(F5/60)*Data!D$3</f>
        <v>5.5172413793103452</v>
      </c>
    </row>
    <row r="6" spans="2:13" ht="30" x14ac:dyDescent="0.25">
      <c r="B6" s="6"/>
      <c r="C6" s="20" t="s">
        <v>35</v>
      </c>
      <c r="D6" s="16">
        <v>60</v>
      </c>
      <c r="E6" s="7"/>
      <c r="F6" s="16">
        <f t="shared" ref="F6:F47" si="0">D6/J$2</f>
        <v>2.0689655172413794</v>
      </c>
      <c r="G6" s="57" t="s">
        <v>142</v>
      </c>
      <c r="I6" s="23">
        <f>(F6/60)*Data!D$3</f>
        <v>1.3793103448275863</v>
      </c>
    </row>
    <row r="7" spans="2:13" ht="30" x14ac:dyDescent="0.25">
      <c r="B7" s="6"/>
      <c r="C7" s="20" t="s">
        <v>36</v>
      </c>
      <c r="D7" s="16">
        <v>60</v>
      </c>
      <c r="E7" s="7"/>
      <c r="F7" s="16">
        <f t="shared" si="0"/>
        <v>2.0689655172413794</v>
      </c>
      <c r="G7" s="57" t="s">
        <v>143</v>
      </c>
      <c r="I7" s="23">
        <f>(F7/60)*Data!D$3</f>
        <v>1.3793103448275863</v>
      </c>
    </row>
    <row r="8" spans="2:13" x14ac:dyDescent="0.25">
      <c r="B8" s="8"/>
      <c r="C8" s="21" t="s">
        <v>37</v>
      </c>
      <c r="D8" s="17">
        <v>60</v>
      </c>
      <c r="E8" s="9"/>
      <c r="F8" s="22">
        <f>D8/J$2</f>
        <v>2.0689655172413794</v>
      </c>
      <c r="G8" s="58" t="s">
        <v>144</v>
      </c>
      <c r="I8" s="60">
        <f>(F8/60)*Data!D$3</f>
        <v>1.3793103448275863</v>
      </c>
      <c r="J8" s="61">
        <f>SUM(I4:I8)</f>
        <v>12.413793103448278</v>
      </c>
      <c r="L8" s="23">
        <f>J8</f>
        <v>12.413793103448278</v>
      </c>
    </row>
    <row r="9" spans="2:13" x14ac:dyDescent="0.25">
      <c r="B9" s="10" t="s">
        <v>9</v>
      </c>
      <c r="C9" s="14"/>
      <c r="D9" s="18"/>
      <c r="E9" s="12"/>
      <c r="F9" s="18">
        <f t="shared" si="0"/>
        <v>0</v>
      </c>
      <c r="G9" s="13"/>
      <c r="I9" s="62">
        <f>(F9/60)*Data!D$3</f>
        <v>0</v>
      </c>
      <c r="J9" s="63">
        <f>SUM(I9)</f>
        <v>0</v>
      </c>
    </row>
    <row r="10" spans="2:13" x14ac:dyDescent="0.25">
      <c r="B10" s="4" t="s">
        <v>10</v>
      </c>
      <c r="C10" s="19" t="s">
        <v>38</v>
      </c>
      <c r="D10" s="15"/>
      <c r="E10" s="5"/>
      <c r="F10" s="15">
        <f t="shared" si="0"/>
        <v>0</v>
      </c>
      <c r="G10" s="56"/>
      <c r="I10" s="23">
        <f>(F10/60)*Data!D$3</f>
        <v>0</v>
      </c>
      <c r="J10" s="2"/>
    </row>
    <row r="11" spans="2:13" ht="30" x14ac:dyDescent="0.25">
      <c r="B11" s="6"/>
      <c r="C11" s="20" t="s">
        <v>39</v>
      </c>
      <c r="D11" s="16">
        <v>60</v>
      </c>
      <c r="E11" s="7"/>
      <c r="F11" s="16">
        <f t="shared" si="0"/>
        <v>2.0689655172413794</v>
      </c>
      <c r="G11" s="57" t="s">
        <v>148</v>
      </c>
      <c r="I11" s="23">
        <f>(F11/60)*Data!D$3</f>
        <v>1.3793103448275863</v>
      </c>
      <c r="J11" s="2"/>
    </row>
    <row r="12" spans="2:13" x14ac:dyDescent="0.25">
      <c r="B12" s="6"/>
      <c r="C12" s="20" t="s">
        <v>40</v>
      </c>
      <c r="D12" s="16"/>
      <c r="E12" s="7"/>
      <c r="F12" s="16">
        <f t="shared" si="0"/>
        <v>0</v>
      </c>
      <c r="G12" s="57"/>
      <c r="I12" s="23">
        <f>(F12/60)*Data!D$3</f>
        <v>0</v>
      </c>
      <c r="J12" s="2"/>
    </row>
    <row r="13" spans="2:13" x14ac:dyDescent="0.25">
      <c r="B13" s="8"/>
      <c r="C13" s="21" t="s">
        <v>41</v>
      </c>
      <c r="D13" s="17">
        <v>34</v>
      </c>
      <c r="E13" s="9"/>
      <c r="F13" s="17">
        <f t="shared" si="0"/>
        <v>1.1724137931034482</v>
      </c>
      <c r="G13" s="58" t="s">
        <v>67</v>
      </c>
      <c r="I13" s="60">
        <f>(F13/60)*Data!D$3</f>
        <v>0.78160919540229878</v>
      </c>
      <c r="J13" s="61">
        <f>SUM(I10:I13)</f>
        <v>2.1609195402298851</v>
      </c>
      <c r="L13" s="23">
        <f>J13</f>
        <v>2.1609195402298851</v>
      </c>
    </row>
    <row r="14" spans="2:13" ht="45" x14ac:dyDescent="0.25">
      <c r="B14" s="10" t="s">
        <v>11</v>
      </c>
      <c r="C14" s="14" t="s">
        <v>42</v>
      </c>
      <c r="D14" s="18">
        <v>30</v>
      </c>
      <c r="E14" s="12"/>
      <c r="F14" s="18">
        <v>30</v>
      </c>
      <c r="G14" s="13" t="s">
        <v>151</v>
      </c>
      <c r="I14" s="62">
        <f>(F14/60)*Data!D$3</f>
        <v>20</v>
      </c>
      <c r="J14" s="63">
        <f>SUM(I14)</f>
        <v>20</v>
      </c>
      <c r="M14" s="23">
        <f>J14</f>
        <v>20</v>
      </c>
    </row>
    <row r="15" spans="2:13" ht="30" x14ac:dyDescent="0.25">
      <c r="B15" s="4" t="s">
        <v>12</v>
      </c>
      <c r="C15" s="19" t="s">
        <v>43</v>
      </c>
      <c r="D15" s="15">
        <v>60</v>
      </c>
      <c r="E15" s="5"/>
      <c r="F15" s="15">
        <f t="shared" si="0"/>
        <v>2.0689655172413794</v>
      </c>
      <c r="G15" s="56" t="s">
        <v>145</v>
      </c>
      <c r="I15" s="23">
        <f>(F15/60)*Data!D$3</f>
        <v>1.3793103448275863</v>
      </c>
      <c r="J15" s="2"/>
    </row>
    <row r="16" spans="2:13" ht="30" x14ac:dyDescent="0.25">
      <c r="B16" s="8"/>
      <c r="C16" s="21" t="s">
        <v>44</v>
      </c>
      <c r="D16" s="17">
        <v>60</v>
      </c>
      <c r="E16" s="9"/>
      <c r="F16" s="17">
        <f t="shared" si="0"/>
        <v>2.0689655172413794</v>
      </c>
      <c r="G16" s="58" t="s">
        <v>146</v>
      </c>
      <c r="I16" s="60">
        <f>(F16/60)*Data!D$3</f>
        <v>1.3793103448275863</v>
      </c>
      <c r="J16" s="61">
        <f>SUM(I15:I16)</f>
        <v>2.7586206896551726</v>
      </c>
      <c r="M16" s="23">
        <f>J16</f>
        <v>2.7586206896551726</v>
      </c>
    </row>
    <row r="17" spans="2:13" ht="30" x14ac:dyDescent="0.25">
      <c r="B17" s="4" t="s">
        <v>13</v>
      </c>
      <c r="C17" s="19" t="s">
        <v>45</v>
      </c>
      <c r="D17" s="15"/>
      <c r="E17" s="5"/>
      <c r="F17" s="15">
        <f t="shared" si="0"/>
        <v>0</v>
      </c>
      <c r="G17" s="56"/>
      <c r="I17" s="23">
        <f>(F17/60)*Data!D$3</f>
        <v>0</v>
      </c>
      <c r="J17" s="2"/>
    </row>
    <row r="18" spans="2:13" ht="45" x14ac:dyDescent="0.25">
      <c r="B18" s="8"/>
      <c r="C18" s="21" t="s">
        <v>46</v>
      </c>
      <c r="D18" s="17">
        <v>1740</v>
      </c>
      <c r="E18" s="9"/>
      <c r="F18" s="17">
        <f t="shared" si="0"/>
        <v>60</v>
      </c>
      <c r="G18" s="58" t="s">
        <v>147</v>
      </c>
      <c r="I18" s="60">
        <f>(F18/60)*Data!D$3</f>
        <v>40</v>
      </c>
      <c r="J18" s="61">
        <f>SUM(I17:I18)</f>
        <v>40</v>
      </c>
      <c r="M18" s="23">
        <f>J18</f>
        <v>40</v>
      </c>
    </row>
    <row r="19" spans="2:13" ht="30" x14ac:dyDescent="0.25">
      <c r="B19" s="4" t="s">
        <v>14</v>
      </c>
      <c r="C19" s="19" t="s">
        <v>47</v>
      </c>
      <c r="D19" s="15">
        <v>30</v>
      </c>
      <c r="E19" s="5"/>
      <c r="F19" s="15">
        <f t="shared" si="0"/>
        <v>1.0344827586206897</v>
      </c>
      <c r="G19" s="56" t="s">
        <v>149</v>
      </c>
      <c r="I19" s="23">
        <f>(F19/60)*Data!D$3</f>
        <v>0.68965517241379315</v>
      </c>
      <c r="J19" s="2"/>
    </row>
    <row r="20" spans="2:13" ht="30" x14ac:dyDescent="0.25">
      <c r="B20" s="6"/>
      <c r="C20" s="20" t="s">
        <v>48</v>
      </c>
      <c r="D20" s="16">
        <v>290</v>
      </c>
      <c r="E20" s="7"/>
      <c r="F20" s="16">
        <f t="shared" si="0"/>
        <v>10</v>
      </c>
      <c r="G20" s="57" t="s">
        <v>150</v>
      </c>
      <c r="I20" s="23">
        <f>(F20/60)*Data!D$3</f>
        <v>6.6666666666666661</v>
      </c>
      <c r="J20" s="2"/>
    </row>
    <row r="21" spans="2:13" x14ac:dyDescent="0.25">
      <c r="B21" s="8"/>
      <c r="C21" s="21" t="s">
        <v>49</v>
      </c>
      <c r="D21" s="17">
        <v>60</v>
      </c>
      <c r="E21" s="9"/>
      <c r="F21" s="17">
        <f t="shared" si="0"/>
        <v>2.0689655172413794</v>
      </c>
      <c r="G21" s="58" t="s">
        <v>152</v>
      </c>
      <c r="I21" s="60">
        <f>(F21/60)*Data!D$3</f>
        <v>1.3793103448275863</v>
      </c>
      <c r="J21" s="61">
        <f>SUM(I19:I21)</f>
        <v>8.7356321839080451</v>
      </c>
      <c r="M21" s="23">
        <f>J21</f>
        <v>8.7356321839080451</v>
      </c>
    </row>
    <row r="22" spans="2:13" ht="30" x14ac:dyDescent="0.25">
      <c r="B22" s="4" t="s">
        <v>15</v>
      </c>
      <c r="C22" s="19" t="s">
        <v>50</v>
      </c>
      <c r="D22" s="15">
        <v>60</v>
      </c>
      <c r="E22" s="5"/>
      <c r="F22" s="15">
        <f t="shared" si="0"/>
        <v>2.0689655172413794</v>
      </c>
      <c r="G22" s="56" t="s">
        <v>153</v>
      </c>
      <c r="I22" s="23">
        <f>(F22/60)*Data!D$3</f>
        <v>1.3793103448275863</v>
      </c>
      <c r="J22" s="2"/>
    </row>
    <row r="23" spans="2:13" x14ac:dyDescent="0.25">
      <c r="B23" s="8"/>
      <c r="C23" s="21" t="s">
        <v>17</v>
      </c>
      <c r="D23" s="17"/>
      <c r="E23" s="9"/>
      <c r="F23" s="17">
        <f t="shared" si="0"/>
        <v>0</v>
      </c>
      <c r="G23" s="58"/>
      <c r="I23" s="60">
        <f>(F23/60)*Data!D$3</f>
        <v>0</v>
      </c>
      <c r="J23" s="61">
        <f>SUM(I22:I23)</f>
        <v>1.3793103448275863</v>
      </c>
      <c r="L23" s="23">
        <f>J23</f>
        <v>1.3793103448275863</v>
      </c>
    </row>
    <row r="24" spans="2:13" x14ac:dyDescent="0.25">
      <c r="B24" s="4" t="s">
        <v>0</v>
      </c>
      <c r="C24" s="19" t="s">
        <v>51</v>
      </c>
      <c r="D24" s="15">
        <v>15</v>
      </c>
      <c r="E24" s="5"/>
      <c r="F24" s="15">
        <f>D24/2</f>
        <v>7.5</v>
      </c>
      <c r="G24" s="56" t="s">
        <v>66</v>
      </c>
      <c r="I24" s="23">
        <f>(F24/60)*Data!D$3</f>
        <v>5</v>
      </c>
      <c r="J24" s="2"/>
      <c r="M24" s="23"/>
    </row>
    <row r="25" spans="2:13" ht="30" x14ac:dyDescent="0.25">
      <c r="B25" s="6"/>
      <c r="C25" s="20" t="s">
        <v>68</v>
      </c>
      <c r="D25" s="16"/>
      <c r="E25" s="7"/>
      <c r="F25" s="16">
        <v>30</v>
      </c>
      <c r="G25" s="57" t="s">
        <v>156</v>
      </c>
      <c r="I25" s="23">
        <f>(F25/60)*Data!D$3</f>
        <v>20</v>
      </c>
      <c r="J25" s="2" t="s">
        <v>161</v>
      </c>
      <c r="M25" s="23">
        <f>I25</f>
        <v>20</v>
      </c>
    </row>
    <row r="26" spans="2:13" x14ac:dyDescent="0.25">
      <c r="B26" s="6"/>
      <c r="C26" s="20" t="s">
        <v>69</v>
      </c>
      <c r="D26" s="16"/>
      <c r="E26" s="7"/>
      <c r="F26" s="16"/>
      <c r="G26" s="57" t="s">
        <v>73</v>
      </c>
      <c r="I26" s="23">
        <f>(F26/60)*Data!D$3</f>
        <v>0</v>
      </c>
      <c r="J26" s="2"/>
    </row>
    <row r="27" spans="2:13" x14ac:dyDescent="0.25">
      <c r="B27" s="6"/>
      <c r="C27" s="20" t="s">
        <v>163</v>
      </c>
      <c r="D27" s="16"/>
      <c r="E27" s="7"/>
      <c r="F27" s="16">
        <v>60</v>
      </c>
      <c r="G27" s="57" t="s">
        <v>108</v>
      </c>
      <c r="I27" s="23">
        <f>(F27/60)*Data!D$3</f>
        <v>40</v>
      </c>
      <c r="J27" s="2"/>
      <c r="M27" s="23">
        <f>I27</f>
        <v>40</v>
      </c>
    </row>
    <row r="28" spans="2:13" x14ac:dyDescent="0.25">
      <c r="B28" s="6"/>
      <c r="C28" s="20" t="s">
        <v>164</v>
      </c>
      <c r="D28" s="16"/>
      <c r="E28" s="7"/>
      <c r="F28" s="16">
        <v>80</v>
      </c>
      <c r="G28" s="57" t="s">
        <v>111</v>
      </c>
      <c r="I28" s="23">
        <f>(F28/60)*Data!D$3</f>
        <v>53.333333333333329</v>
      </c>
      <c r="J28" s="2"/>
    </row>
    <row r="29" spans="2:13" x14ac:dyDescent="0.25">
      <c r="B29" s="6"/>
      <c r="C29" s="20" t="s">
        <v>70</v>
      </c>
      <c r="D29" s="16"/>
      <c r="E29" s="7"/>
      <c r="F29" s="16">
        <v>120</v>
      </c>
      <c r="G29" s="57" t="s">
        <v>109</v>
      </c>
      <c r="I29" s="23">
        <f>(F29/60)*Data!D$3</f>
        <v>80</v>
      </c>
      <c r="J29" s="2"/>
    </row>
    <row r="30" spans="2:13" x14ac:dyDescent="0.25">
      <c r="B30" s="6"/>
      <c r="C30" s="20" t="s">
        <v>71</v>
      </c>
      <c r="D30" s="16"/>
      <c r="E30" s="7"/>
      <c r="F30" s="16">
        <v>150</v>
      </c>
      <c r="G30" s="57" t="s">
        <v>110</v>
      </c>
      <c r="I30" s="23">
        <f>(F30/60)*Data!D$3</f>
        <v>100</v>
      </c>
      <c r="J30" s="2"/>
    </row>
    <row r="31" spans="2:13" x14ac:dyDescent="0.25">
      <c r="B31" s="6"/>
      <c r="C31" s="20" t="s">
        <v>78</v>
      </c>
      <c r="D31" s="16"/>
      <c r="E31" s="7"/>
      <c r="F31" s="16">
        <v>30</v>
      </c>
      <c r="G31" s="57" t="s">
        <v>79</v>
      </c>
      <c r="I31" s="23">
        <f>(F31/60)*Data!D$3</f>
        <v>20</v>
      </c>
      <c r="J31" s="2"/>
      <c r="L31" s="23">
        <f>I31</f>
        <v>20</v>
      </c>
    </row>
    <row r="32" spans="2:13" ht="30" x14ac:dyDescent="0.25">
      <c r="B32" s="6"/>
      <c r="C32" s="20" t="s">
        <v>154</v>
      </c>
      <c r="D32" s="16">
        <v>60</v>
      </c>
      <c r="E32" s="7"/>
      <c r="F32" s="16">
        <f t="shared" si="0"/>
        <v>2.0689655172413794</v>
      </c>
      <c r="G32" s="57" t="s">
        <v>155</v>
      </c>
      <c r="I32" s="23">
        <f>(F32/60)*Data!D$3</f>
        <v>1.3793103448275863</v>
      </c>
      <c r="J32" s="2" t="s">
        <v>161</v>
      </c>
      <c r="M32" s="23">
        <f>I32</f>
        <v>1.3793103448275863</v>
      </c>
    </row>
    <row r="33" spans="2:13" x14ac:dyDescent="0.25">
      <c r="B33" s="6"/>
      <c r="C33" s="20" t="s">
        <v>52</v>
      </c>
      <c r="D33" s="16">
        <v>10</v>
      </c>
      <c r="E33" s="7"/>
      <c r="F33" s="16">
        <f>D33/2</f>
        <v>5</v>
      </c>
      <c r="G33" s="57" t="s">
        <v>66</v>
      </c>
      <c r="I33" s="23">
        <f>(F33/60)*Data!D$3</f>
        <v>3.333333333333333</v>
      </c>
      <c r="J33" s="2"/>
    </row>
    <row r="34" spans="2:13" ht="60" x14ac:dyDescent="0.25">
      <c r="B34" s="8"/>
      <c r="C34" s="21" t="s">
        <v>53</v>
      </c>
      <c r="D34" s="17">
        <v>60</v>
      </c>
      <c r="E34" s="9"/>
      <c r="F34" s="17">
        <f t="shared" si="0"/>
        <v>2.0689655172413794</v>
      </c>
      <c r="G34" s="58" t="s">
        <v>157</v>
      </c>
      <c r="I34" s="60">
        <f>(F34/60)*Data!D$3</f>
        <v>1.3793103448275863</v>
      </c>
      <c r="J34" s="61" t="s">
        <v>161</v>
      </c>
      <c r="M34" s="23">
        <f>I34</f>
        <v>1.3793103448275863</v>
      </c>
    </row>
    <row r="35" spans="2:13" ht="30" x14ac:dyDescent="0.25">
      <c r="B35" s="4" t="s">
        <v>16</v>
      </c>
      <c r="C35" s="19" t="s">
        <v>54</v>
      </c>
      <c r="D35" s="15">
        <v>60</v>
      </c>
      <c r="E35" s="5"/>
      <c r="F35" s="15">
        <f t="shared" si="0"/>
        <v>2.0689655172413794</v>
      </c>
      <c r="G35" s="56" t="s">
        <v>158</v>
      </c>
      <c r="I35" s="23">
        <f>(F35/60)*Data!D$3</f>
        <v>1.3793103448275863</v>
      </c>
      <c r="J35" s="2"/>
    </row>
    <row r="36" spans="2:13" ht="30" x14ac:dyDescent="0.25">
      <c r="B36" s="6"/>
      <c r="C36" s="20" t="s">
        <v>55</v>
      </c>
      <c r="D36" s="16">
        <v>60</v>
      </c>
      <c r="E36" s="7"/>
      <c r="F36" s="16">
        <f t="shared" si="0"/>
        <v>2.0689655172413794</v>
      </c>
      <c r="G36" s="57" t="s">
        <v>159</v>
      </c>
      <c r="I36" s="23">
        <f>(F36/60)*Data!D$3</f>
        <v>1.3793103448275863</v>
      </c>
      <c r="J36" s="2"/>
    </row>
    <row r="37" spans="2:13" ht="30" x14ac:dyDescent="0.25">
      <c r="B37" s="8"/>
      <c r="C37" s="21" t="s">
        <v>165</v>
      </c>
      <c r="D37" s="17">
        <v>60</v>
      </c>
      <c r="E37" s="9"/>
      <c r="F37" s="17">
        <f t="shared" si="0"/>
        <v>2.0689655172413794</v>
      </c>
      <c r="G37" s="58" t="s">
        <v>162</v>
      </c>
      <c r="I37" s="60">
        <f>(F37/60)*Data!D$3</f>
        <v>1.3793103448275863</v>
      </c>
      <c r="J37" s="61">
        <f>SUM(I35:I37)</f>
        <v>4.1379310344827589</v>
      </c>
      <c r="M37" s="23">
        <f>J37</f>
        <v>4.1379310344827589</v>
      </c>
    </row>
    <row r="38" spans="2:13" ht="75" x14ac:dyDescent="0.25">
      <c r="B38" s="4" t="s">
        <v>94</v>
      </c>
      <c r="C38" s="19" t="s">
        <v>56</v>
      </c>
      <c r="D38" s="15">
        <v>60</v>
      </c>
      <c r="E38" s="5"/>
      <c r="F38" s="15">
        <f>D38/2</f>
        <v>30</v>
      </c>
      <c r="G38" s="56" t="s">
        <v>166</v>
      </c>
      <c r="I38" s="23">
        <f>(F38/60)*Data!D$3</f>
        <v>20</v>
      </c>
      <c r="J38" s="2"/>
    </row>
    <row r="39" spans="2:13" ht="30" x14ac:dyDescent="0.25">
      <c r="B39" s="6"/>
      <c r="C39" s="20" t="s">
        <v>57</v>
      </c>
      <c r="D39" s="16">
        <v>60</v>
      </c>
      <c r="E39" s="7"/>
      <c r="F39" s="16">
        <f t="shared" si="0"/>
        <v>2.0689655172413794</v>
      </c>
      <c r="G39" s="57" t="s">
        <v>167</v>
      </c>
      <c r="I39" s="23">
        <f>(F39/60)*Data!D$3</f>
        <v>1.3793103448275863</v>
      </c>
      <c r="J39" s="2"/>
    </row>
    <row r="40" spans="2:13" x14ac:dyDescent="0.25">
      <c r="B40" s="8"/>
      <c r="C40" s="21" t="s">
        <v>58</v>
      </c>
      <c r="D40" s="17"/>
      <c r="E40" s="9"/>
      <c r="F40" s="17">
        <f t="shared" si="0"/>
        <v>0</v>
      </c>
      <c r="G40" s="58" t="s">
        <v>75</v>
      </c>
      <c r="I40" s="60">
        <f>(F40/60)*Data!D$3</f>
        <v>0</v>
      </c>
      <c r="J40" s="61">
        <f>SUM(I38:I40)</f>
        <v>21.379310344827587</v>
      </c>
    </row>
    <row r="41" spans="2:13" ht="75" x14ac:dyDescent="0.25">
      <c r="B41" s="4" t="s">
        <v>95</v>
      </c>
      <c r="C41" s="19" t="s">
        <v>56</v>
      </c>
      <c r="D41" s="15">
        <v>120</v>
      </c>
      <c r="E41" s="5"/>
      <c r="F41" s="15">
        <f>D41/2</f>
        <v>60</v>
      </c>
      <c r="G41" s="56" t="s">
        <v>166</v>
      </c>
      <c r="I41" s="23">
        <f>(F41/60)*Data!D$3</f>
        <v>40</v>
      </c>
      <c r="J41" s="59"/>
    </row>
    <row r="42" spans="2:13" ht="30" x14ac:dyDescent="0.25">
      <c r="B42" s="6"/>
      <c r="C42" s="20" t="s">
        <v>57</v>
      </c>
      <c r="D42" s="16">
        <v>60</v>
      </c>
      <c r="E42" s="7"/>
      <c r="F42" s="16">
        <f t="shared" ref="F42:F43" si="1">D42/J$2</f>
        <v>2.0689655172413794</v>
      </c>
      <c r="G42" s="57" t="s">
        <v>167</v>
      </c>
      <c r="I42" s="23">
        <f>(F42/60)*Data!D$3</f>
        <v>1.3793103448275863</v>
      </c>
      <c r="J42" s="59"/>
    </row>
    <row r="43" spans="2:13" x14ac:dyDescent="0.25">
      <c r="B43" s="8"/>
      <c r="C43" s="21" t="s">
        <v>58</v>
      </c>
      <c r="D43" s="17"/>
      <c r="E43" s="9"/>
      <c r="F43" s="17">
        <f t="shared" si="1"/>
        <v>0</v>
      </c>
      <c r="G43" s="58" t="s">
        <v>75</v>
      </c>
      <c r="I43" s="60">
        <f>(F43/60)*Data!D$3</f>
        <v>0</v>
      </c>
      <c r="J43" s="61">
        <f>SUM(I41:I43)</f>
        <v>41.379310344827587</v>
      </c>
      <c r="L43" s="23">
        <f>J43</f>
        <v>41.379310344827587</v>
      </c>
    </row>
    <row r="44" spans="2:13" ht="30" x14ac:dyDescent="0.25">
      <c r="B44" s="4" t="s">
        <v>18</v>
      </c>
      <c r="C44" s="19" t="s">
        <v>59</v>
      </c>
      <c r="D44" s="15">
        <v>60</v>
      </c>
      <c r="E44" s="5"/>
      <c r="F44" s="15">
        <f t="shared" si="0"/>
        <v>2.0689655172413794</v>
      </c>
      <c r="G44" s="56" t="s">
        <v>160</v>
      </c>
      <c r="I44" s="23">
        <f>(F44/60)*Data!D$3</f>
        <v>1.3793103448275863</v>
      </c>
      <c r="J44" s="2"/>
    </row>
    <row r="45" spans="2:13" x14ac:dyDescent="0.25">
      <c r="B45" s="8"/>
      <c r="C45" s="21" t="s">
        <v>60</v>
      </c>
      <c r="D45" s="17">
        <v>60</v>
      </c>
      <c r="E45" s="9"/>
      <c r="F45" s="17">
        <f>(D45/J$2)/2</f>
        <v>1.0344827586206897</v>
      </c>
      <c r="G45" s="58" t="s">
        <v>76</v>
      </c>
      <c r="I45" s="60">
        <f>(F45/60)*Data!D$3</f>
        <v>0.68965517241379315</v>
      </c>
      <c r="J45" s="61">
        <f>SUM(I44:I45)</f>
        <v>2.0689655172413794</v>
      </c>
      <c r="M45" s="23">
        <f>J45</f>
        <v>2.0689655172413794</v>
      </c>
    </row>
    <row r="46" spans="2:13" x14ac:dyDescent="0.25">
      <c r="B46" s="10" t="s">
        <v>19</v>
      </c>
      <c r="C46" s="14" t="s">
        <v>61</v>
      </c>
      <c r="D46" s="18"/>
      <c r="E46" s="12"/>
      <c r="F46" s="18">
        <f t="shared" si="0"/>
        <v>0</v>
      </c>
      <c r="G46" s="13" t="s">
        <v>77</v>
      </c>
      <c r="I46" s="62">
        <f>(F46/60)*Data!D$3</f>
        <v>0</v>
      </c>
      <c r="J46" s="63">
        <f>SUM(I46)</f>
        <v>0</v>
      </c>
    </row>
    <row r="47" spans="2:13" ht="45" x14ac:dyDescent="0.25">
      <c r="B47" s="10" t="s">
        <v>20</v>
      </c>
      <c r="C47" s="14" t="s">
        <v>62</v>
      </c>
      <c r="D47" s="18">
        <v>60</v>
      </c>
      <c r="E47" s="12"/>
      <c r="F47" s="18">
        <f t="shared" si="0"/>
        <v>2.0689655172413794</v>
      </c>
      <c r="G47" s="13" t="s">
        <v>168</v>
      </c>
      <c r="I47" s="60">
        <f>(F47/60)*Data!D$3</f>
        <v>1.3793103448275863</v>
      </c>
      <c r="J47" s="61">
        <f>SUM(I47)</f>
        <v>1.3793103448275863</v>
      </c>
      <c r="M47" s="23">
        <f>J47</f>
        <v>1.3793103448275863</v>
      </c>
    </row>
    <row r="49" spans="12:14" x14ac:dyDescent="0.25">
      <c r="L49" s="24">
        <f>SUM(L4:L48)</f>
        <v>77.333333333333343</v>
      </c>
      <c r="M49" s="24">
        <f>SUM(M4:M48)</f>
        <v>141.83908045977012</v>
      </c>
    </row>
    <row r="51" spans="12:14" x14ac:dyDescent="0.25">
      <c r="M51" t="s">
        <v>104</v>
      </c>
      <c r="N51" s="23">
        <f>M16+M18+M21+M24+M25+M27+M32+M34+M47+M45+M37</f>
        <v>121.83908045977013</v>
      </c>
    </row>
    <row r="52" spans="12:14" x14ac:dyDescent="0.25">
      <c r="M52">
        <v>2</v>
      </c>
      <c r="N52" s="23">
        <f>M25+M27+M32+M34+N51</f>
        <v>184.59770114942529</v>
      </c>
    </row>
    <row r="53" spans="12:14" x14ac:dyDescent="0.25">
      <c r="M53">
        <v>3</v>
      </c>
      <c r="N53" s="23">
        <f>M25+M27+M32+M34+N52</f>
        <v>247.35632183908046</v>
      </c>
    </row>
  </sheetData>
  <pageMargins left="0.25" right="0.25" top="0.75" bottom="0.75" header="0.3" footer="0.3"/>
  <pageSetup paperSize="8" scale="8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topLeftCell="B5" workbookViewId="0">
      <selection activeCell="Q18" sqref="Q18"/>
    </sheetView>
  </sheetViews>
  <sheetFormatPr defaultRowHeight="15" x14ac:dyDescent="0.25"/>
  <cols>
    <col min="2" max="2" width="38.5703125" bestFit="1" customWidth="1"/>
    <col min="3" max="3" width="13.28515625" customWidth="1"/>
    <col min="4" max="4" width="12.28515625" bestFit="1" customWidth="1"/>
    <col min="5" max="5" width="12.5703125" bestFit="1" customWidth="1"/>
    <col min="6" max="6" width="11.28515625" bestFit="1" customWidth="1"/>
    <col min="7" max="7" width="16.140625" bestFit="1" customWidth="1"/>
    <col min="8" max="8" width="12.5703125" bestFit="1" customWidth="1"/>
    <col min="9" max="9" width="13.5703125" bestFit="1" customWidth="1"/>
    <col min="10" max="10" width="14.7109375" bestFit="1" customWidth="1"/>
    <col min="13" max="13" width="12.7109375" bestFit="1" customWidth="1"/>
    <col min="14" max="14" width="21.5703125" bestFit="1" customWidth="1"/>
    <col min="15" max="15" width="15.28515625" bestFit="1" customWidth="1"/>
    <col min="16" max="16" width="14.5703125" bestFit="1" customWidth="1"/>
  </cols>
  <sheetData>
    <row r="1" spans="2:17" x14ac:dyDescent="0.25">
      <c r="B1" t="s">
        <v>138</v>
      </c>
    </row>
    <row r="3" spans="2:17" x14ac:dyDescent="0.25">
      <c r="B3" t="s">
        <v>1</v>
      </c>
      <c r="D3" s="1">
        <v>40</v>
      </c>
      <c r="F3" t="s">
        <v>139</v>
      </c>
      <c r="H3">
        <v>29</v>
      </c>
    </row>
    <row r="4" spans="2:17" x14ac:dyDescent="0.25">
      <c r="D4" s="1"/>
    </row>
    <row r="5" spans="2:17" x14ac:dyDescent="0.25">
      <c r="D5" s="1" t="s">
        <v>22</v>
      </c>
      <c r="E5" t="s">
        <v>89</v>
      </c>
      <c r="F5" t="s">
        <v>96</v>
      </c>
      <c r="G5" t="s">
        <v>97</v>
      </c>
      <c r="H5" t="s">
        <v>23</v>
      </c>
      <c r="I5" t="s">
        <v>24</v>
      </c>
      <c r="J5" t="s">
        <v>6</v>
      </c>
      <c r="K5" t="s">
        <v>25</v>
      </c>
      <c r="L5" t="s">
        <v>8</v>
      </c>
      <c r="M5" t="s">
        <v>26</v>
      </c>
      <c r="N5" t="s">
        <v>98</v>
      </c>
      <c r="O5" t="s">
        <v>99</v>
      </c>
      <c r="P5" t="s">
        <v>72</v>
      </c>
      <c r="Q5" t="s">
        <v>80</v>
      </c>
    </row>
    <row r="7" spans="2:17" x14ac:dyDescent="0.25">
      <c r="B7" t="s">
        <v>21</v>
      </c>
      <c r="D7" s="52">
        <f>Buildup!$J$8</f>
        <v>12.413793103448278</v>
      </c>
      <c r="E7" s="23">
        <f>Buildup!$J$8</f>
        <v>12.413793103448278</v>
      </c>
      <c r="F7" s="23">
        <f>Buildup!$J$8</f>
        <v>12.413793103448278</v>
      </c>
      <c r="G7" s="23">
        <f>Buildup!$J$8</f>
        <v>12.413793103448278</v>
      </c>
      <c r="H7" s="23">
        <f>Buildup!$J$8</f>
        <v>12.413793103448278</v>
      </c>
      <c r="I7" s="23">
        <f>Buildup!$J$8</f>
        <v>12.413793103448278</v>
      </c>
      <c r="J7" s="23">
        <f>Buildup!$J$8</f>
        <v>12.413793103448278</v>
      </c>
      <c r="K7" s="23">
        <f>Buildup!$J$8</f>
        <v>12.413793103448278</v>
      </c>
      <c r="L7" s="23">
        <f>Buildup!$J$8</f>
        <v>12.413793103448278</v>
      </c>
      <c r="M7" s="23">
        <f>Buildup!$J$8</f>
        <v>12.413793103448278</v>
      </c>
      <c r="N7" s="23">
        <f>Buildup!$J$8</f>
        <v>12.413793103448278</v>
      </c>
      <c r="O7" s="23">
        <f>Buildup!$J$8</f>
        <v>12.413793103448278</v>
      </c>
      <c r="P7" s="23">
        <f>Buildup!$J$8</f>
        <v>12.413793103448278</v>
      </c>
      <c r="Q7" s="23">
        <f>Buildup!$J$8</f>
        <v>12.413793103448278</v>
      </c>
    </row>
    <row r="8" spans="2:17" x14ac:dyDescent="0.25">
      <c r="B8" t="s">
        <v>9</v>
      </c>
      <c r="D8" s="52">
        <f>Buildup!$J$9</f>
        <v>0</v>
      </c>
      <c r="E8" s="23">
        <f>Buildup!$J$9</f>
        <v>0</v>
      </c>
      <c r="F8" s="23">
        <f>Buildup!$J$9</f>
        <v>0</v>
      </c>
      <c r="G8" s="23">
        <f>Buildup!$J$9</f>
        <v>0</v>
      </c>
      <c r="H8" s="23">
        <f>Buildup!$J$9</f>
        <v>0</v>
      </c>
      <c r="I8" s="23">
        <f>Buildup!$J$9</f>
        <v>0</v>
      </c>
      <c r="J8" s="23">
        <f>Buildup!$J$9</f>
        <v>0</v>
      </c>
      <c r="K8" s="23">
        <f>Buildup!$J$9</f>
        <v>0</v>
      </c>
      <c r="L8" s="23">
        <f>Buildup!$J$9</f>
        <v>0</v>
      </c>
      <c r="M8" s="23">
        <f>Buildup!$J$9</f>
        <v>0</v>
      </c>
      <c r="N8" s="23">
        <f>Buildup!$J$9</f>
        <v>0</v>
      </c>
      <c r="O8" s="23">
        <f>Buildup!$J$9</f>
        <v>0</v>
      </c>
      <c r="P8" s="23">
        <f>Buildup!$J$9</f>
        <v>0</v>
      </c>
      <c r="Q8" s="23">
        <f>Buildup!$J$9</f>
        <v>0</v>
      </c>
    </row>
    <row r="9" spans="2:17" x14ac:dyDescent="0.25">
      <c r="B9" t="s">
        <v>10</v>
      </c>
      <c r="D9" s="52">
        <f>Buildup!$J$13</f>
        <v>2.1609195402298851</v>
      </c>
      <c r="E9" s="23">
        <f>Buildup!$J$13</f>
        <v>2.1609195402298851</v>
      </c>
      <c r="F9" s="23">
        <f>Buildup!$J$13</f>
        <v>2.1609195402298851</v>
      </c>
      <c r="G9" s="23">
        <f>Buildup!$J$13</f>
        <v>2.1609195402298851</v>
      </c>
      <c r="H9" s="23">
        <f>Buildup!$J$13</f>
        <v>2.1609195402298851</v>
      </c>
      <c r="I9" s="23">
        <f>Buildup!$J$13</f>
        <v>2.1609195402298851</v>
      </c>
      <c r="J9" s="23">
        <f>Buildup!$J$13</f>
        <v>2.1609195402298851</v>
      </c>
      <c r="K9" s="23">
        <f>Buildup!$J$13</f>
        <v>2.1609195402298851</v>
      </c>
      <c r="L9" s="23">
        <f>Buildup!$J$13</f>
        <v>2.1609195402298851</v>
      </c>
      <c r="M9" s="23">
        <f>Buildup!$J$13</f>
        <v>2.1609195402298851</v>
      </c>
      <c r="N9" s="23">
        <f>Buildup!$J$13</f>
        <v>2.1609195402298851</v>
      </c>
      <c r="O9" s="23">
        <f>Buildup!$J$13</f>
        <v>2.1609195402298851</v>
      </c>
      <c r="P9" s="23">
        <f>Buildup!$J$13</f>
        <v>2.1609195402298851</v>
      </c>
      <c r="Q9" s="23">
        <f>Buildup!$J$13</f>
        <v>2.1609195402298851</v>
      </c>
    </row>
    <row r="10" spans="2:17" x14ac:dyDescent="0.25">
      <c r="B10" t="s">
        <v>11</v>
      </c>
      <c r="D10" s="52">
        <f>Buildup!$J$14</f>
        <v>20</v>
      </c>
      <c r="E10" s="23">
        <f>Buildup!$J$14</f>
        <v>20</v>
      </c>
      <c r="F10" s="23">
        <f>Buildup!$J$14</f>
        <v>20</v>
      </c>
      <c r="G10" s="23">
        <f>Buildup!$J$14</f>
        <v>20</v>
      </c>
      <c r="H10" s="23">
        <f>Buildup!$J$14</f>
        <v>20</v>
      </c>
      <c r="I10" s="23">
        <f>Buildup!$J$14</f>
        <v>20</v>
      </c>
      <c r="J10" s="23">
        <f>Buildup!$J$14</f>
        <v>20</v>
      </c>
      <c r="K10" s="23">
        <f>Buildup!$J$14</f>
        <v>20</v>
      </c>
      <c r="L10" s="23">
        <f>Buildup!$J$14</f>
        <v>20</v>
      </c>
      <c r="M10" s="23">
        <f>Buildup!$J$14</f>
        <v>20</v>
      </c>
      <c r="N10" s="23">
        <f>Buildup!$J$14</f>
        <v>20</v>
      </c>
      <c r="O10" s="23">
        <f>Buildup!$J$14</f>
        <v>20</v>
      </c>
      <c r="P10" s="23">
        <f>Buildup!$J$14</f>
        <v>20</v>
      </c>
      <c r="Q10" s="23">
        <f>Buildup!$J$14</f>
        <v>20</v>
      </c>
    </row>
    <row r="11" spans="2:17" x14ac:dyDescent="0.25">
      <c r="B11" t="s">
        <v>12</v>
      </c>
      <c r="D11" s="52">
        <f>Buildup!$J$16</f>
        <v>2.7586206896551726</v>
      </c>
      <c r="E11" s="23">
        <f>Buildup!$J$16</f>
        <v>2.7586206896551726</v>
      </c>
      <c r="F11" s="23">
        <f>Buildup!$J$16</f>
        <v>2.7586206896551726</v>
      </c>
      <c r="G11" s="23">
        <f>Buildup!$J$16</f>
        <v>2.7586206896551726</v>
      </c>
      <c r="H11" s="23">
        <f>Buildup!$J$16</f>
        <v>2.7586206896551726</v>
      </c>
      <c r="I11" s="23">
        <f>Buildup!$J$16</f>
        <v>2.7586206896551726</v>
      </c>
      <c r="J11" s="23">
        <f>Buildup!$J$16</f>
        <v>2.7586206896551726</v>
      </c>
      <c r="K11" s="23">
        <f>Buildup!$J$16</f>
        <v>2.7586206896551726</v>
      </c>
      <c r="L11" s="23">
        <f>Buildup!$J$16</f>
        <v>2.7586206896551726</v>
      </c>
      <c r="M11" s="23">
        <f>Buildup!$J$16</f>
        <v>2.7586206896551726</v>
      </c>
      <c r="N11" s="23">
        <f>Buildup!$J$16</f>
        <v>2.7586206896551726</v>
      </c>
      <c r="O11" s="23">
        <f>Buildup!$J$16</f>
        <v>2.7586206896551726</v>
      </c>
      <c r="P11" s="23">
        <f>Buildup!$J$16</f>
        <v>2.7586206896551726</v>
      </c>
      <c r="Q11" s="23">
        <f>Buildup!$J$16</f>
        <v>2.7586206896551726</v>
      </c>
    </row>
    <row r="12" spans="2:17" x14ac:dyDescent="0.25">
      <c r="B12" t="s">
        <v>13</v>
      </c>
      <c r="D12" s="52">
        <f>Buildup!$J$18</f>
        <v>40</v>
      </c>
      <c r="E12" s="23">
        <f>Buildup!$J$18</f>
        <v>40</v>
      </c>
      <c r="F12" s="23">
        <f>Buildup!$J$18</f>
        <v>40</v>
      </c>
      <c r="G12" s="23">
        <f>Buildup!$J$18</f>
        <v>40</v>
      </c>
      <c r="H12" s="23">
        <f>Buildup!$J$18</f>
        <v>40</v>
      </c>
      <c r="I12" s="23">
        <f>Buildup!$J$18</f>
        <v>40</v>
      </c>
      <c r="J12" s="23">
        <f>Buildup!$J$18</f>
        <v>40</v>
      </c>
      <c r="K12" s="23">
        <f>Buildup!$J$18</f>
        <v>40</v>
      </c>
      <c r="L12" s="23">
        <f>Buildup!$J$18</f>
        <v>40</v>
      </c>
      <c r="M12" s="23">
        <f>Buildup!$J$18</f>
        <v>40</v>
      </c>
      <c r="N12" s="23">
        <f>Buildup!$J$18</f>
        <v>40</v>
      </c>
      <c r="O12" s="23">
        <f>Buildup!$J$18</f>
        <v>40</v>
      </c>
      <c r="P12" s="23">
        <f>Buildup!$J$18</f>
        <v>40</v>
      </c>
      <c r="Q12" s="23">
        <f>Buildup!$J$18</f>
        <v>40</v>
      </c>
    </row>
    <row r="13" spans="2:17" x14ac:dyDescent="0.25">
      <c r="B13" t="s">
        <v>14</v>
      </c>
      <c r="D13" s="52">
        <f>Buildup!$J$21</f>
        <v>8.7356321839080451</v>
      </c>
      <c r="E13" s="23">
        <f>Buildup!$J$21</f>
        <v>8.7356321839080451</v>
      </c>
      <c r="F13" s="23">
        <f>Buildup!$J$21</f>
        <v>8.7356321839080451</v>
      </c>
      <c r="G13" s="23">
        <f>Buildup!$J$21</f>
        <v>8.7356321839080451</v>
      </c>
      <c r="H13" s="23">
        <f>Buildup!$J$21</f>
        <v>8.7356321839080451</v>
      </c>
      <c r="I13" s="23">
        <f>Buildup!$J$21</f>
        <v>8.7356321839080451</v>
      </c>
      <c r="J13" s="23">
        <f>Buildup!$J$21</f>
        <v>8.7356321839080451</v>
      </c>
      <c r="K13" s="23">
        <f>Buildup!$J$21</f>
        <v>8.7356321839080451</v>
      </c>
      <c r="L13" s="23">
        <f>Buildup!$J$21</f>
        <v>8.7356321839080451</v>
      </c>
      <c r="M13" s="23">
        <f>Buildup!$J$21</f>
        <v>8.7356321839080451</v>
      </c>
      <c r="N13" s="23">
        <f>Buildup!$J$21</f>
        <v>8.7356321839080451</v>
      </c>
      <c r="O13" s="23">
        <f>Buildup!$J$21</f>
        <v>8.7356321839080451</v>
      </c>
      <c r="P13" s="23">
        <f>Buildup!$J$21</f>
        <v>8.7356321839080451</v>
      </c>
      <c r="Q13" s="23">
        <f>Buildup!$J$21</f>
        <v>8.7356321839080451</v>
      </c>
    </row>
    <row r="14" spans="2:17" x14ac:dyDescent="0.25">
      <c r="B14" t="s">
        <v>15</v>
      </c>
      <c r="D14" s="52">
        <f>Buildup!$J$23</f>
        <v>1.3793103448275863</v>
      </c>
      <c r="E14" s="23">
        <f>Buildup!$J$23</f>
        <v>1.3793103448275863</v>
      </c>
      <c r="F14" s="23">
        <f>Buildup!$J$23</f>
        <v>1.3793103448275863</v>
      </c>
      <c r="G14" s="23">
        <f>Buildup!$J$23</f>
        <v>1.3793103448275863</v>
      </c>
      <c r="H14" s="23">
        <f>Buildup!$J$23</f>
        <v>1.3793103448275863</v>
      </c>
      <c r="I14" s="23">
        <f>Buildup!$J$23</f>
        <v>1.3793103448275863</v>
      </c>
      <c r="J14" s="23">
        <f>Buildup!$J$23</f>
        <v>1.3793103448275863</v>
      </c>
      <c r="K14" s="23">
        <f>Buildup!$J$23</f>
        <v>1.3793103448275863</v>
      </c>
      <c r="L14" s="23">
        <f>Buildup!$J$23</f>
        <v>1.3793103448275863</v>
      </c>
      <c r="M14" s="23">
        <f>Buildup!$J$23</f>
        <v>1.3793103448275863</v>
      </c>
      <c r="N14" s="23">
        <f>Buildup!$J$23</f>
        <v>1.3793103448275863</v>
      </c>
      <c r="O14" s="23">
        <f>Buildup!$J$23</f>
        <v>1.3793103448275863</v>
      </c>
      <c r="P14" s="23">
        <f>Buildup!$J$23</f>
        <v>1.3793103448275863</v>
      </c>
      <c r="Q14" s="23">
        <f>Buildup!$J$23</f>
        <v>1.3793103448275863</v>
      </c>
    </row>
    <row r="15" spans="2:17" x14ac:dyDescent="0.25">
      <c r="B15" t="s">
        <v>0</v>
      </c>
      <c r="D15" s="52">
        <f>Buildup!$I$25+Buildup!$I$32+Buildup!$I$34+Buildup!$I$27</f>
        <v>62.758620689655174</v>
      </c>
      <c r="E15" s="23">
        <f>Buildup!$I$25+Buildup!$I$32+Buildup!$I$34+Buildup!$I$29</f>
        <v>102.75862068965517</v>
      </c>
      <c r="F15" s="23">
        <f>Buildup!$I$25+Buildup!$I$32+Buildup!$I$34+Buildup!$I$27</f>
        <v>62.758620689655174</v>
      </c>
      <c r="G15" s="23">
        <f>Buildup!$I$25+Buildup!$I$32+Buildup!$I$34+Buildup!I30</f>
        <v>122.75862068965517</v>
      </c>
      <c r="H15" s="23">
        <f>Buildup!$I$25+Buildup!$I$32+Buildup!$I$34+Buildup!$I$27+Buildup!I24+Buildup!I33</f>
        <v>71.091954022988503</v>
      </c>
      <c r="I15" s="23">
        <f>Buildup!I24+Buildup!I25+Buildup!I30+Buildup!I31+Buildup!I32+Buildup!I33+Buildup!I34</f>
        <v>151.09195402298852</v>
      </c>
      <c r="J15" s="23">
        <f>Buildup!$I$25+Buildup!$I$32+Buildup!$I$34+Buildup!$I$27</f>
        <v>62.758620689655174</v>
      </c>
      <c r="K15" s="23">
        <f>Buildup!$I$25+Buildup!$I$32+Buildup!$I$34+Buildup!$I$29+Buildup!$I$31</f>
        <v>122.75862068965517</v>
      </c>
      <c r="L15" s="23">
        <f>Buildup!$I$25+Buildup!$I$32+Buildup!$I$34+Buildup!$I$29+Buildup!$I$31</f>
        <v>122.75862068965517</v>
      </c>
      <c r="M15" s="23">
        <f>Buildup!I24+Buildup!I25+Buildup!I33</f>
        <v>28.333333333333332</v>
      </c>
      <c r="N15" s="23">
        <f>Buildup!$I$25+Buildup!$I$32+Buildup!$I$34+Buildup!$I$29+Buildup!$I$31</f>
        <v>122.75862068965517</v>
      </c>
      <c r="O15" s="23">
        <f>Buildup!$I$25+Buildup!$I$32+Buildup!$I$34+Buildup!$I$27+Buildup!$I$31</f>
        <v>82.758620689655174</v>
      </c>
      <c r="P15" s="23">
        <f>Buildup!$I$25+Buildup!$I$30+(Buildup!$I$32+Buildup!$I$34+Buildup!$I$31)*2</f>
        <v>165.51724137931035</v>
      </c>
      <c r="Q15" s="23">
        <f>Buildup!$I$25+Buildup!$I$32+Buildup!$I$34+Buildup!I28</f>
        <v>76.091954022988503</v>
      </c>
    </row>
    <row r="16" spans="2:17" x14ac:dyDescent="0.25">
      <c r="B16" t="s">
        <v>16</v>
      </c>
      <c r="D16" s="54">
        <f>Buildup!$J$37</f>
        <v>4.1379310344827589</v>
      </c>
      <c r="E16" s="23">
        <f>Buildup!$J$37</f>
        <v>4.1379310344827589</v>
      </c>
      <c r="F16" s="23">
        <f>Buildup!$J$37</f>
        <v>4.1379310344827589</v>
      </c>
      <c r="G16" s="23">
        <f>Buildup!$J$37</f>
        <v>4.1379310344827589</v>
      </c>
      <c r="H16" s="23">
        <f>Buildup!$J$37</f>
        <v>4.1379310344827589</v>
      </c>
      <c r="I16" s="23">
        <f>Buildup!$J$37</f>
        <v>4.1379310344827589</v>
      </c>
      <c r="J16" s="23">
        <f>Buildup!$J$37</f>
        <v>4.1379310344827589</v>
      </c>
      <c r="K16" s="23">
        <f>Buildup!$J$37</f>
        <v>4.1379310344827589</v>
      </c>
      <c r="L16" s="23">
        <f>Buildup!$J$37</f>
        <v>4.1379310344827589</v>
      </c>
      <c r="M16" s="23">
        <f>Buildup!$J$37</f>
        <v>4.1379310344827589</v>
      </c>
      <c r="N16" s="23">
        <f>Buildup!$J$37</f>
        <v>4.1379310344827589</v>
      </c>
      <c r="O16" s="23">
        <f>Buildup!$J$37</f>
        <v>4.1379310344827589</v>
      </c>
      <c r="P16" s="23">
        <f>Buildup!$J$37</f>
        <v>4.1379310344827589</v>
      </c>
      <c r="Q16" s="23">
        <f>Buildup!$J$37</f>
        <v>4.1379310344827589</v>
      </c>
    </row>
    <row r="17" spans="2:17" x14ac:dyDescent="0.25">
      <c r="B17" t="s">
        <v>17</v>
      </c>
      <c r="D17" s="54">
        <f>Buildup!$J$40</f>
        <v>21.379310344827587</v>
      </c>
      <c r="E17" s="23">
        <f>Buildup!$J$43</f>
        <v>41.379310344827587</v>
      </c>
      <c r="F17" s="23">
        <f>Buildup!$J$40</f>
        <v>21.379310344827587</v>
      </c>
      <c r="G17" s="23">
        <f>Buildup!$J$43</f>
        <v>41.379310344827587</v>
      </c>
      <c r="H17" s="23">
        <f>Buildup!$J$40</f>
        <v>21.379310344827587</v>
      </c>
      <c r="I17" s="23">
        <f>Buildup!$J$43</f>
        <v>41.379310344827587</v>
      </c>
      <c r="J17" s="23">
        <f>Buildup!$J$40</f>
        <v>21.379310344827587</v>
      </c>
      <c r="K17" s="23">
        <f>Buildup!$J$43</f>
        <v>41.379310344827587</v>
      </c>
      <c r="L17" s="23">
        <f>Buildup!$J$43</f>
        <v>41.379310344827587</v>
      </c>
      <c r="M17" s="23">
        <f>Buildup!$J$43</f>
        <v>41.379310344827587</v>
      </c>
      <c r="N17" s="23">
        <f>Buildup!$J$43</f>
        <v>41.379310344827587</v>
      </c>
      <c r="O17" s="23">
        <f>Buildup!$J$40</f>
        <v>21.379310344827587</v>
      </c>
      <c r="P17" s="23">
        <f>Buildup!$J$43</f>
        <v>41.379310344827587</v>
      </c>
      <c r="Q17" s="23">
        <f>Buildup!J40</f>
        <v>21.379310344827587</v>
      </c>
    </row>
    <row r="18" spans="2:17" x14ac:dyDescent="0.25">
      <c r="B18" t="s">
        <v>18</v>
      </c>
      <c r="D18" s="23">
        <f>Buildup!$J$45</f>
        <v>2.0689655172413794</v>
      </c>
      <c r="E18" s="23">
        <f>Buildup!$J$45</f>
        <v>2.0689655172413794</v>
      </c>
      <c r="F18" s="23">
        <f>Buildup!$J$45</f>
        <v>2.0689655172413794</v>
      </c>
      <c r="G18" s="23">
        <f>Buildup!$J$45</f>
        <v>2.0689655172413794</v>
      </c>
      <c r="H18" s="23">
        <f>Buildup!$J$45</f>
        <v>2.0689655172413794</v>
      </c>
      <c r="I18" s="23">
        <f>Buildup!$J$45</f>
        <v>2.0689655172413794</v>
      </c>
      <c r="J18" s="23">
        <f>Buildup!$J$45</f>
        <v>2.0689655172413794</v>
      </c>
      <c r="K18" s="23">
        <f>Buildup!$J$45</f>
        <v>2.0689655172413794</v>
      </c>
      <c r="L18" s="23">
        <f>Buildup!$J$45</f>
        <v>2.0689655172413794</v>
      </c>
      <c r="M18" s="23">
        <f>Buildup!$J$45</f>
        <v>2.0689655172413794</v>
      </c>
      <c r="N18" s="23">
        <f>Buildup!$J$45</f>
        <v>2.0689655172413794</v>
      </c>
      <c r="O18" s="23">
        <f>Buildup!$J$45</f>
        <v>2.0689655172413794</v>
      </c>
      <c r="P18" s="23">
        <f>Buildup!$J$45</f>
        <v>2.0689655172413794</v>
      </c>
      <c r="Q18" s="23">
        <f>Buildup!$J$45</f>
        <v>2.0689655172413794</v>
      </c>
    </row>
    <row r="19" spans="2:17" x14ac:dyDescent="0.25">
      <c r="B19" t="s">
        <v>19</v>
      </c>
      <c r="D19" s="23">
        <f>Buildup!$J$46</f>
        <v>0</v>
      </c>
      <c r="E19" s="23">
        <f>Buildup!$J$46</f>
        <v>0</v>
      </c>
      <c r="F19" s="23">
        <f>Buildup!$J$46</f>
        <v>0</v>
      </c>
      <c r="G19" s="23">
        <f>Buildup!$J$46</f>
        <v>0</v>
      </c>
      <c r="H19" s="23">
        <f>Buildup!$J$46</f>
        <v>0</v>
      </c>
      <c r="I19" s="23">
        <f>Buildup!$J$46</f>
        <v>0</v>
      </c>
      <c r="J19" s="23">
        <f>Buildup!$J$46</f>
        <v>0</v>
      </c>
      <c r="K19" s="23">
        <f>Buildup!$J$46</f>
        <v>0</v>
      </c>
      <c r="L19" s="23">
        <f>Buildup!$J$46</f>
        <v>0</v>
      </c>
      <c r="M19" s="23">
        <f>Buildup!$J$46</f>
        <v>0</v>
      </c>
      <c r="N19" s="23">
        <f>Buildup!$J$46</f>
        <v>0</v>
      </c>
      <c r="O19" s="23">
        <f>Buildup!$J$46</f>
        <v>0</v>
      </c>
      <c r="P19" s="23">
        <f>Buildup!$J$46</f>
        <v>0</v>
      </c>
      <c r="Q19" s="23">
        <f>Buildup!$J$46</f>
        <v>0</v>
      </c>
    </row>
    <row r="20" spans="2:17" x14ac:dyDescent="0.25">
      <c r="B20" t="s">
        <v>20</v>
      </c>
      <c r="D20" s="54">
        <f>Buildup!$J$47</f>
        <v>1.3793103448275863</v>
      </c>
      <c r="E20" s="23">
        <f>Buildup!$J$47</f>
        <v>1.3793103448275863</v>
      </c>
      <c r="F20" s="23">
        <f>Buildup!$J$47</f>
        <v>1.3793103448275863</v>
      </c>
      <c r="G20" s="23">
        <f>Buildup!$J$47</f>
        <v>1.3793103448275863</v>
      </c>
      <c r="H20" s="23">
        <f>Buildup!$J$47</f>
        <v>1.3793103448275863</v>
      </c>
      <c r="I20" s="23">
        <f>Buildup!$J$47</f>
        <v>1.3793103448275863</v>
      </c>
      <c r="J20" s="23">
        <f>Buildup!$J$47</f>
        <v>1.3793103448275863</v>
      </c>
      <c r="K20" s="23">
        <f>Buildup!$J$47</f>
        <v>1.3793103448275863</v>
      </c>
      <c r="L20" s="23">
        <f>Buildup!$J$47</f>
        <v>1.3793103448275863</v>
      </c>
      <c r="M20" s="23">
        <f>Buildup!$J$47</f>
        <v>1.3793103448275863</v>
      </c>
      <c r="N20" s="23">
        <f>Buildup!$J$47</f>
        <v>1.3793103448275863</v>
      </c>
      <c r="O20" s="23">
        <f>Buildup!$J$47</f>
        <v>1.3793103448275863</v>
      </c>
      <c r="P20" s="23">
        <f>Buildup!$J$47</f>
        <v>1.3793103448275863</v>
      </c>
      <c r="Q20" s="23">
        <f>Buildup!$J$47</f>
        <v>1.3793103448275863</v>
      </c>
    </row>
    <row r="23" spans="2:17" x14ac:dyDescent="0.25">
      <c r="B23" t="s">
        <v>63</v>
      </c>
      <c r="C23" t="s">
        <v>3</v>
      </c>
      <c r="D23" s="53">
        <f>D7+D8+D9+D10+D11+D12+D13+D14+D15</f>
        <v>150.20689655172416</v>
      </c>
      <c r="E23" s="25">
        <f t="shared" ref="E23:Q23" si="0">E7+E8+E9+E10+E11+E12+E13+E14+E15</f>
        <v>190.20689655172416</v>
      </c>
      <c r="F23" s="25">
        <f t="shared" si="0"/>
        <v>150.20689655172416</v>
      </c>
      <c r="G23" s="25">
        <f t="shared" si="0"/>
        <v>210.20689655172416</v>
      </c>
      <c r="H23" s="25">
        <f t="shared" si="0"/>
        <v>158.5402298850575</v>
      </c>
      <c r="I23" s="25">
        <f t="shared" si="0"/>
        <v>238.5402298850575</v>
      </c>
      <c r="J23" s="25">
        <f t="shared" si="0"/>
        <v>150.20689655172416</v>
      </c>
      <c r="K23" s="25">
        <f t="shared" si="0"/>
        <v>210.20689655172416</v>
      </c>
      <c r="L23" s="25">
        <f t="shared" si="0"/>
        <v>210.20689655172416</v>
      </c>
      <c r="M23" s="25">
        <f t="shared" si="0"/>
        <v>115.78160919540231</v>
      </c>
      <c r="N23" s="25">
        <f t="shared" si="0"/>
        <v>210.20689655172416</v>
      </c>
      <c r="O23" s="25">
        <f t="shared" si="0"/>
        <v>170.20689655172416</v>
      </c>
      <c r="P23" s="25">
        <f t="shared" si="0"/>
        <v>252.96551724137933</v>
      </c>
      <c r="Q23" s="25">
        <f t="shared" si="0"/>
        <v>163.5402298850575</v>
      </c>
    </row>
    <row r="24" spans="2:17" x14ac:dyDescent="0.25">
      <c r="C24" t="s">
        <v>4</v>
      </c>
      <c r="D24" s="55">
        <f>D16+D17+D20</f>
        <v>26.896551724137932</v>
      </c>
      <c r="E24" s="25">
        <f t="shared" ref="E24:O24" si="1">E16+E17+E20</f>
        <v>46.896551724137936</v>
      </c>
      <c r="F24" s="25">
        <f t="shared" si="1"/>
        <v>26.896551724137932</v>
      </c>
      <c r="G24" s="25">
        <f t="shared" si="1"/>
        <v>46.896551724137936</v>
      </c>
      <c r="H24" s="25">
        <f t="shared" si="1"/>
        <v>26.896551724137932</v>
      </c>
      <c r="I24" s="25">
        <f t="shared" si="1"/>
        <v>46.896551724137936</v>
      </c>
      <c r="J24" s="25">
        <f t="shared" si="1"/>
        <v>26.896551724137932</v>
      </c>
      <c r="K24" s="25">
        <f t="shared" si="1"/>
        <v>46.896551724137936</v>
      </c>
      <c r="L24" s="25">
        <f t="shared" si="1"/>
        <v>46.896551724137936</v>
      </c>
      <c r="M24" s="25">
        <f t="shared" si="1"/>
        <v>46.896551724137936</v>
      </c>
      <c r="N24" s="25">
        <f t="shared" si="1"/>
        <v>46.896551724137936</v>
      </c>
      <c r="O24" s="25">
        <f t="shared" si="1"/>
        <v>26.896551724137932</v>
      </c>
      <c r="P24" s="25">
        <f>(P16+P17+P20)*2</f>
        <v>93.793103448275872</v>
      </c>
      <c r="Q24" s="25">
        <f>(Q16+Q17+Q20)*2</f>
        <v>53.793103448275865</v>
      </c>
    </row>
    <row r="25" spans="2:17" x14ac:dyDescent="0.25">
      <c r="C25" t="s">
        <v>5</v>
      </c>
      <c r="D25" s="26">
        <f>SUM(D23:D24)</f>
        <v>177.10344827586209</v>
      </c>
      <c r="E25" s="26">
        <f t="shared" ref="E25:Q25" si="2">SUM(E23:E24)</f>
        <v>237.10344827586209</v>
      </c>
      <c r="F25" s="26">
        <f t="shared" si="2"/>
        <v>177.10344827586209</v>
      </c>
      <c r="G25" s="26">
        <f t="shared" si="2"/>
        <v>257.10344827586209</v>
      </c>
      <c r="H25" s="26">
        <f t="shared" si="2"/>
        <v>185.43678160919544</v>
      </c>
      <c r="I25" s="26">
        <f t="shared" si="2"/>
        <v>285.43678160919546</v>
      </c>
      <c r="J25" s="26">
        <f t="shared" si="2"/>
        <v>177.10344827586209</v>
      </c>
      <c r="K25" s="26">
        <f t="shared" si="2"/>
        <v>257.10344827586209</v>
      </c>
      <c r="L25" s="26">
        <f t="shared" si="2"/>
        <v>257.10344827586209</v>
      </c>
      <c r="M25" s="26">
        <f t="shared" si="2"/>
        <v>162.67816091954023</v>
      </c>
      <c r="N25" s="26">
        <f t="shared" si="2"/>
        <v>257.10344827586209</v>
      </c>
      <c r="O25" s="26">
        <f t="shared" si="2"/>
        <v>197.10344827586209</v>
      </c>
      <c r="P25" s="26">
        <f>SUM(P23:P24)</f>
        <v>346.75862068965523</v>
      </c>
      <c r="Q25" s="26">
        <f t="shared" si="2"/>
        <v>217.33333333333337</v>
      </c>
    </row>
    <row r="26" spans="2:17" x14ac:dyDescent="0.25">
      <c r="B26" t="s">
        <v>64</v>
      </c>
      <c r="C26" t="s">
        <v>3</v>
      </c>
      <c r="D26" s="25">
        <f>D7+D8+D9+D11+D12+D13+D14+D15</f>
        <v>130.20689655172413</v>
      </c>
      <c r="E26" s="24">
        <f t="shared" ref="E26:N26" si="3">E7+E8+E9+E11+E12+E13+E14</f>
        <v>67.448275862068968</v>
      </c>
      <c r="F26" s="24">
        <f t="shared" si="3"/>
        <v>67.448275862068968</v>
      </c>
      <c r="G26" s="24">
        <f t="shared" si="3"/>
        <v>67.448275862068968</v>
      </c>
      <c r="H26" s="24">
        <f t="shared" si="3"/>
        <v>67.448275862068968</v>
      </c>
      <c r="I26" s="24">
        <f t="shared" si="3"/>
        <v>67.448275862068968</v>
      </c>
      <c r="J26" s="24">
        <f t="shared" si="3"/>
        <v>67.448275862068968</v>
      </c>
      <c r="K26" s="24">
        <f t="shared" si="3"/>
        <v>67.448275862068968</v>
      </c>
      <c r="L26" s="24">
        <f t="shared" si="3"/>
        <v>67.448275862068968</v>
      </c>
      <c r="M26" s="24">
        <f t="shared" si="3"/>
        <v>67.448275862068968</v>
      </c>
      <c r="N26" s="24">
        <f t="shared" si="3"/>
        <v>67.448275862068968</v>
      </c>
      <c r="O26" s="24">
        <f t="shared" ref="O26:P26" si="4">O7+O8+O9+O11+O12+O13+O14</f>
        <v>67.448275862068968</v>
      </c>
      <c r="P26" s="24">
        <f t="shared" si="4"/>
        <v>67.448275862068968</v>
      </c>
      <c r="Q26" s="24">
        <f t="shared" ref="Q26" si="5">Q7+Q8+Q9+Q11+Q12+Q13+Q14</f>
        <v>67.448275862068968</v>
      </c>
    </row>
    <row r="27" spans="2:17" x14ac:dyDescent="0.25">
      <c r="C27" t="s">
        <v>4</v>
      </c>
      <c r="D27" s="25">
        <f>D16+D17+D18+D19+D20</f>
        <v>28.965517241379313</v>
      </c>
      <c r="E27" s="24">
        <f t="shared" ref="E27:N27" si="6">E15+E16+E17+E18+E19+E20</f>
        <v>151.72413793103448</v>
      </c>
      <c r="F27" s="24">
        <f t="shared" si="6"/>
        <v>91.724137931034491</v>
      </c>
      <c r="G27" s="24">
        <f t="shared" si="6"/>
        <v>171.72413793103448</v>
      </c>
      <c r="H27" s="24">
        <f t="shared" si="6"/>
        <v>100.05747126436782</v>
      </c>
      <c r="I27" s="24">
        <f t="shared" si="6"/>
        <v>200.05747126436782</v>
      </c>
      <c r="J27" s="24">
        <f t="shared" si="6"/>
        <v>91.724137931034491</v>
      </c>
      <c r="K27" s="24">
        <f t="shared" si="6"/>
        <v>171.72413793103448</v>
      </c>
      <c r="L27" s="24">
        <f t="shared" si="6"/>
        <v>171.72413793103448</v>
      </c>
      <c r="M27" s="24">
        <f t="shared" si="6"/>
        <v>77.298850574712645</v>
      </c>
      <c r="N27" s="24">
        <f t="shared" si="6"/>
        <v>171.72413793103448</v>
      </c>
      <c r="O27" s="24">
        <f t="shared" ref="O27" si="7">O15+O16+O17+O18+O19+O20</f>
        <v>111.72413793103449</v>
      </c>
      <c r="P27" s="25">
        <f>P15+(P16+P17+P18+P19+P20)</f>
        <v>214.48275862068965</v>
      </c>
      <c r="Q27" s="25">
        <f>Q15+(Q16+Q17+Q18+Q19+Q20)</f>
        <v>105.05747126436782</v>
      </c>
    </row>
    <row r="28" spans="2:17" x14ac:dyDescent="0.25">
      <c r="D28" s="26">
        <f>SUM(D26:D27)</f>
        <v>159.17241379310343</v>
      </c>
      <c r="E28" s="26">
        <f t="shared" ref="E28:Q28" si="8">SUM(E26:E27)</f>
        <v>219.17241379310343</v>
      </c>
      <c r="F28" s="26">
        <f t="shared" si="8"/>
        <v>159.17241379310346</v>
      </c>
      <c r="G28" s="26">
        <f t="shared" si="8"/>
        <v>239.17241379310343</v>
      </c>
      <c r="H28" s="26">
        <f t="shared" si="8"/>
        <v>167.5057471264368</v>
      </c>
      <c r="I28" s="26">
        <f t="shared" si="8"/>
        <v>267.5057471264368</v>
      </c>
      <c r="J28" s="26">
        <f t="shared" si="8"/>
        <v>159.17241379310346</v>
      </c>
      <c r="K28" s="26">
        <f t="shared" si="8"/>
        <v>239.17241379310343</v>
      </c>
      <c r="L28" s="26">
        <f t="shared" si="8"/>
        <v>239.17241379310343</v>
      </c>
      <c r="M28" s="26">
        <f t="shared" si="8"/>
        <v>144.74712643678163</v>
      </c>
      <c r="N28" s="26">
        <f t="shared" si="8"/>
        <v>239.17241379310343</v>
      </c>
      <c r="O28" s="26">
        <f t="shared" si="8"/>
        <v>179.17241379310346</v>
      </c>
      <c r="P28" s="26">
        <f t="shared" si="8"/>
        <v>281.93103448275861</v>
      </c>
      <c r="Q28" s="26">
        <f t="shared" si="8"/>
        <v>172.5057471264368</v>
      </c>
    </row>
    <row r="29" spans="2:17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2:17" x14ac:dyDescent="0.25">
      <c r="B30" t="s">
        <v>100</v>
      </c>
      <c r="C30" t="s">
        <v>4</v>
      </c>
      <c r="D30" s="26">
        <f>D15+D17+D13+D27+D10</f>
        <v>141.83908045977012</v>
      </c>
      <c r="E30" s="26">
        <f t="shared" ref="E30:Q30" si="9">E15+E17+E13+E27+E10</f>
        <v>324.59770114942529</v>
      </c>
      <c r="F30" s="26">
        <f t="shared" si="9"/>
        <v>204.59770114942529</v>
      </c>
      <c r="G30" s="26">
        <f t="shared" si="9"/>
        <v>364.59770114942529</v>
      </c>
      <c r="H30" s="26">
        <f t="shared" si="9"/>
        <v>221.26436781609195</v>
      </c>
      <c r="I30" s="26">
        <f t="shared" si="9"/>
        <v>421.26436781609198</v>
      </c>
      <c r="J30" s="26">
        <f t="shared" si="9"/>
        <v>204.59770114942529</v>
      </c>
      <c r="K30" s="26">
        <f t="shared" si="9"/>
        <v>364.59770114942529</v>
      </c>
      <c r="L30" s="26">
        <f t="shared" si="9"/>
        <v>364.59770114942529</v>
      </c>
      <c r="M30" s="26">
        <f t="shared" si="9"/>
        <v>175.7471264367816</v>
      </c>
      <c r="N30" s="26">
        <f t="shared" si="9"/>
        <v>364.59770114942529</v>
      </c>
      <c r="O30" s="26">
        <f t="shared" si="9"/>
        <v>244.59770114942529</v>
      </c>
      <c r="P30" s="26">
        <f t="shared" si="9"/>
        <v>450.11494252873564</v>
      </c>
      <c r="Q30" s="26">
        <f t="shared" si="9"/>
        <v>231.26436781609195</v>
      </c>
    </row>
    <row r="31" spans="2:17" x14ac:dyDescent="0.25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2:17" x14ac:dyDescent="0.25">
      <c r="B32" t="s">
        <v>101</v>
      </c>
      <c r="C32" t="s">
        <v>4</v>
      </c>
      <c r="D32" s="26">
        <f>D10+D13+D15+D17+D30</f>
        <v>254.71264367816093</v>
      </c>
      <c r="E32" s="26">
        <f t="shared" ref="E32:Q32" si="10">E10+E13+E15+E17+E30</f>
        <v>497.4712643678161</v>
      </c>
      <c r="F32" s="26">
        <f t="shared" si="10"/>
        <v>317.4712643678161</v>
      </c>
      <c r="G32" s="26">
        <f t="shared" si="10"/>
        <v>557.47126436781605</v>
      </c>
      <c r="H32" s="26">
        <f t="shared" si="10"/>
        <v>342.47126436781605</v>
      </c>
      <c r="I32" s="26">
        <f t="shared" si="10"/>
        <v>642.47126436781616</v>
      </c>
      <c r="J32" s="26">
        <f t="shared" si="10"/>
        <v>317.4712643678161</v>
      </c>
      <c r="K32" s="26">
        <f t="shared" si="10"/>
        <v>557.47126436781605</v>
      </c>
      <c r="L32" s="26">
        <f t="shared" si="10"/>
        <v>557.47126436781605</v>
      </c>
      <c r="M32" s="26">
        <f t="shared" si="10"/>
        <v>274.19540229885058</v>
      </c>
      <c r="N32" s="26">
        <f t="shared" si="10"/>
        <v>557.47126436781605</v>
      </c>
      <c r="O32" s="26">
        <f t="shared" si="10"/>
        <v>377.4712643678161</v>
      </c>
      <c r="P32" s="26">
        <f t="shared" si="10"/>
        <v>685.74712643678163</v>
      </c>
      <c r="Q32" s="26">
        <f t="shared" si="10"/>
        <v>357.47126436781605</v>
      </c>
    </row>
    <row r="33" spans="2:18" x14ac:dyDescent="0.2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2:18" x14ac:dyDescent="0.2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2:18" x14ac:dyDescent="0.2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2:18" x14ac:dyDescent="0.2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2:18" x14ac:dyDescent="0.25">
      <c r="B37" t="s">
        <v>65</v>
      </c>
      <c r="C37" t="s">
        <v>81</v>
      </c>
      <c r="D37" s="24">
        <f>0.5*$D$3</f>
        <v>20</v>
      </c>
      <c r="E37" s="24">
        <f t="shared" ref="E37:Q37" si="11">0.5*$D$3</f>
        <v>20</v>
      </c>
      <c r="F37" s="24">
        <f t="shared" si="11"/>
        <v>20</v>
      </c>
      <c r="G37" s="24">
        <f t="shared" si="11"/>
        <v>20</v>
      </c>
      <c r="H37" s="24">
        <f t="shared" si="11"/>
        <v>20</v>
      </c>
      <c r="I37" s="24">
        <f t="shared" si="11"/>
        <v>20</v>
      </c>
      <c r="J37" s="24">
        <f t="shared" si="11"/>
        <v>20</v>
      </c>
      <c r="K37" s="24">
        <f t="shared" si="11"/>
        <v>20</v>
      </c>
      <c r="L37" s="24">
        <f t="shared" si="11"/>
        <v>20</v>
      </c>
      <c r="M37" s="24">
        <f t="shared" si="11"/>
        <v>20</v>
      </c>
      <c r="N37" s="24">
        <f t="shared" si="11"/>
        <v>20</v>
      </c>
      <c r="O37" s="24">
        <f t="shared" si="11"/>
        <v>20</v>
      </c>
      <c r="P37" s="24">
        <f t="shared" si="11"/>
        <v>20</v>
      </c>
      <c r="Q37" s="24">
        <f t="shared" si="11"/>
        <v>20</v>
      </c>
    </row>
    <row r="38" spans="2:18" x14ac:dyDescent="0.2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2:18" x14ac:dyDescent="0.25">
      <c r="D39" s="27">
        <f>SUM(D37:D38)</f>
        <v>20</v>
      </c>
      <c r="E39" s="27">
        <f t="shared" ref="E39:Q39" si="12">SUM(E37:E38)</f>
        <v>20</v>
      </c>
      <c r="F39" s="27">
        <f t="shared" si="12"/>
        <v>20</v>
      </c>
      <c r="G39" s="27">
        <f t="shared" si="12"/>
        <v>20</v>
      </c>
      <c r="H39" s="27">
        <f t="shared" si="12"/>
        <v>20</v>
      </c>
      <c r="I39" s="27">
        <f t="shared" si="12"/>
        <v>20</v>
      </c>
      <c r="J39" s="27">
        <f t="shared" si="12"/>
        <v>20</v>
      </c>
      <c r="K39" s="27">
        <f t="shared" si="12"/>
        <v>20</v>
      </c>
      <c r="L39" s="27">
        <f t="shared" si="12"/>
        <v>20</v>
      </c>
      <c r="M39" s="27">
        <f t="shared" si="12"/>
        <v>20</v>
      </c>
      <c r="N39" s="27">
        <f t="shared" si="12"/>
        <v>20</v>
      </c>
      <c r="O39" s="27">
        <f t="shared" si="12"/>
        <v>20</v>
      </c>
      <c r="P39" s="27">
        <f t="shared" si="12"/>
        <v>20</v>
      </c>
      <c r="Q39" s="27">
        <f t="shared" si="12"/>
        <v>20</v>
      </c>
    </row>
    <row r="40" spans="2:18" x14ac:dyDescent="0.25">
      <c r="B40" t="s">
        <v>82</v>
      </c>
      <c r="C40" t="s">
        <v>81</v>
      </c>
      <c r="D40" s="24">
        <f>0.5*$D$3</f>
        <v>20</v>
      </c>
      <c r="E40" s="24">
        <f t="shared" ref="E40:Q40" si="13">0.5*$D$3</f>
        <v>20</v>
      </c>
      <c r="F40" s="24">
        <f t="shared" si="13"/>
        <v>20</v>
      </c>
      <c r="G40" s="24">
        <f t="shared" si="13"/>
        <v>20</v>
      </c>
      <c r="H40" s="24">
        <f t="shared" si="13"/>
        <v>20</v>
      </c>
      <c r="I40" s="24">
        <f t="shared" si="13"/>
        <v>20</v>
      </c>
      <c r="J40" s="24">
        <f t="shared" si="13"/>
        <v>20</v>
      </c>
      <c r="K40" s="24">
        <f t="shared" si="13"/>
        <v>20</v>
      </c>
      <c r="L40" s="24">
        <f t="shared" si="13"/>
        <v>20</v>
      </c>
      <c r="M40" s="24">
        <f t="shared" si="13"/>
        <v>20</v>
      </c>
      <c r="N40" s="24">
        <f t="shared" si="13"/>
        <v>20</v>
      </c>
      <c r="O40" s="24">
        <f t="shared" si="13"/>
        <v>20</v>
      </c>
      <c r="P40" s="24">
        <f t="shared" si="13"/>
        <v>20</v>
      </c>
      <c r="Q40" s="24">
        <f t="shared" si="13"/>
        <v>20</v>
      </c>
    </row>
    <row r="41" spans="2:18" x14ac:dyDescent="0.2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2:18" x14ac:dyDescent="0.25">
      <c r="D42" s="27">
        <f>SUM(D40:D41)</f>
        <v>20</v>
      </c>
      <c r="E42" s="27">
        <f t="shared" ref="E42:Q42" si="14">SUM(E40:E41)</f>
        <v>20</v>
      </c>
      <c r="F42" s="27">
        <f t="shared" si="14"/>
        <v>20</v>
      </c>
      <c r="G42" s="27">
        <f t="shared" si="14"/>
        <v>20</v>
      </c>
      <c r="H42" s="27">
        <f t="shared" si="14"/>
        <v>20</v>
      </c>
      <c r="I42" s="27">
        <f t="shared" si="14"/>
        <v>20</v>
      </c>
      <c r="J42" s="27">
        <f t="shared" si="14"/>
        <v>20</v>
      </c>
      <c r="K42" s="27">
        <f t="shared" si="14"/>
        <v>20</v>
      </c>
      <c r="L42" s="27">
        <f t="shared" si="14"/>
        <v>20</v>
      </c>
      <c r="M42" s="27">
        <f t="shared" si="14"/>
        <v>20</v>
      </c>
      <c r="N42" s="27">
        <f t="shared" si="14"/>
        <v>20</v>
      </c>
      <c r="O42" s="27">
        <f t="shared" si="14"/>
        <v>20</v>
      </c>
      <c r="P42" s="27">
        <f t="shared" si="14"/>
        <v>20</v>
      </c>
      <c r="Q42" s="27">
        <f t="shared" si="14"/>
        <v>20</v>
      </c>
    </row>
    <row r="43" spans="2:18" x14ac:dyDescent="0.25">
      <c r="B43" t="s">
        <v>83</v>
      </c>
      <c r="C43" t="s">
        <v>81</v>
      </c>
      <c r="D43" s="24">
        <f>0.5*$D$3</f>
        <v>20</v>
      </c>
      <c r="E43" s="24">
        <f t="shared" ref="E43:Q43" si="15">0.5*$D$3</f>
        <v>20</v>
      </c>
      <c r="F43" s="24">
        <f t="shared" si="15"/>
        <v>20</v>
      </c>
      <c r="G43" s="24">
        <f t="shared" si="15"/>
        <v>20</v>
      </c>
      <c r="H43" s="24">
        <f t="shared" si="15"/>
        <v>20</v>
      </c>
      <c r="I43" s="24">
        <f t="shared" si="15"/>
        <v>20</v>
      </c>
      <c r="J43" s="24">
        <f t="shared" si="15"/>
        <v>20</v>
      </c>
      <c r="K43" s="24">
        <f t="shared" si="15"/>
        <v>20</v>
      </c>
      <c r="L43" s="24">
        <f t="shared" si="15"/>
        <v>20</v>
      </c>
      <c r="M43" s="24">
        <f t="shared" si="15"/>
        <v>20</v>
      </c>
      <c r="N43" s="24">
        <f t="shared" si="15"/>
        <v>20</v>
      </c>
      <c r="O43" s="24">
        <f t="shared" si="15"/>
        <v>20</v>
      </c>
      <c r="P43" s="24">
        <f t="shared" si="15"/>
        <v>20</v>
      </c>
      <c r="Q43" s="24">
        <f t="shared" si="15"/>
        <v>20</v>
      </c>
    </row>
    <row r="44" spans="2:18" x14ac:dyDescent="0.25">
      <c r="C44" t="s">
        <v>0</v>
      </c>
      <c r="D44" s="24">
        <f>2*$D$3</f>
        <v>80</v>
      </c>
      <c r="E44" s="24">
        <f t="shared" ref="E44:Q44" si="16">2*$D$3</f>
        <v>80</v>
      </c>
      <c r="F44" s="24">
        <f t="shared" si="16"/>
        <v>80</v>
      </c>
      <c r="G44" s="24">
        <f t="shared" si="16"/>
        <v>80</v>
      </c>
      <c r="H44" s="24">
        <f t="shared" si="16"/>
        <v>80</v>
      </c>
      <c r="I44" s="24">
        <f t="shared" si="16"/>
        <v>80</v>
      </c>
      <c r="J44" s="24">
        <f t="shared" si="16"/>
        <v>80</v>
      </c>
      <c r="K44" s="24">
        <f t="shared" si="16"/>
        <v>80</v>
      </c>
      <c r="L44" s="24">
        <f t="shared" si="16"/>
        <v>80</v>
      </c>
      <c r="M44" s="24">
        <f t="shared" si="16"/>
        <v>80</v>
      </c>
      <c r="N44" s="24">
        <f t="shared" si="16"/>
        <v>80</v>
      </c>
      <c r="O44" s="24">
        <f t="shared" si="16"/>
        <v>80</v>
      </c>
      <c r="P44" s="24">
        <f t="shared" si="16"/>
        <v>80</v>
      </c>
      <c r="Q44" s="24">
        <f t="shared" si="16"/>
        <v>80</v>
      </c>
    </row>
    <row r="45" spans="2:18" x14ac:dyDescent="0.25">
      <c r="D45" s="27">
        <f>SUM(D43:D44)</f>
        <v>100</v>
      </c>
      <c r="E45" s="27">
        <f t="shared" ref="E45" si="17">SUM(E43:E44)</f>
        <v>100</v>
      </c>
      <c r="F45" s="27">
        <f t="shared" ref="F45" si="18">SUM(F43:F44)</f>
        <v>100</v>
      </c>
      <c r="G45" s="27">
        <f t="shared" ref="G45" si="19">SUM(G43:G44)</f>
        <v>100</v>
      </c>
      <c r="H45" s="27">
        <f t="shared" ref="H45" si="20">SUM(H43:H44)</f>
        <v>100</v>
      </c>
      <c r="I45" s="27">
        <f t="shared" ref="I45" si="21">SUM(I43:I44)</f>
        <v>100</v>
      </c>
      <c r="J45" s="27">
        <f t="shared" ref="J45" si="22">SUM(J43:J44)</f>
        <v>100</v>
      </c>
      <c r="K45" s="27">
        <f t="shared" ref="K45" si="23">SUM(K43:K44)</f>
        <v>100</v>
      </c>
      <c r="L45" s="27">
        <f t="shared" ref="L45" si="24">SUM(L43:L44)</f>
        <v>100</v>
      </c>
      <c r="M45" s="27">
        <f t="shared" ref="M45" si="25">SUM(M43:M44)</f>
        <v>100</v>
      </c>
      <c r="N45" s="27">
        <f t="shared" ref="N45" si="26">SUM(N43:N44)</f>
        <v>100</v>
      </c>
      <c r="O45" s="27">
        <f t="shared" ref="O45" si="27">SUM(O43:O44)</f>
        <v>100</v>
      </c>
      <c r="P45" s="27">
        <f t="shared" ref="P45" si="28">SUM(P43:P44)</f>
        <v>100</v>
      </c>
      <c r="Q45" s="27">
        <f t="shared" ref="Q45" si="29">SUM(Q43:Q44)</f>
        <v>100</v>
      </c>
    </row>
    <row r="46" spans="2:18" x14ac:dyDescent="0.25">
      <c r="B46" t="s">
        <v>74</v>
      </c>
      <c r="C46" t="s">
        <v>85</v>
      </c>
      <c r="D46" s="24">
        <v>40</v>
      </c>
      <c r="E46" s="24">
        <v>40</v>
      </c>
      <c r="F46" s="24">
        <v>40</v>
      </c>
      <c r="G46" s="24">
        <v>40</v>
      </c>
      <c r="H46" s="24">
        <v>40</v>
      </c>
      <c r="I46" s="24">
        <v>40</v>
      </c>
      <c r="J46" s="24">
        <v>40</v>
      </c>
      <c r="K46" s="24">
        <v>40</v>
      </c>
      <c r="L46" s="24">
        <v>40</v>
      </c>
      <c r="M46" s="24">
        <v>40</v>
      </c>
      <c r="N46" s="24">
        <v>40</v>
      </c>
      <c r="O46" s="24">
        <v>40</v>
      </c>
      <c r="P46" s="24">
        <v>40</v>
      </c>
      <c r="Q46" s="24">
        <v>40</v>
      </c>
      <c r="R46" t="s">
        <v>84</v>
      </c>
    </row>
  </sheetData>
  <pageMargins left="0.25" right="0.25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3"/>
  <sheetViews>
    <sheetView topLeftCell="A4" workbookViewId="0">
      <selection activeCell="Q26" sqref="Q26"/>
    </sheetView>
  </sheetViews>
  <sheetFormatPr defaultRowHeight="15" x14ac:dyDescent="0.25"/>
  <cols>
    <col min="2" max="2" width="38.5703125" bestFit="1" customWidth="1"/>
    <col min="3" max="3" width="13.28515625" customWidth="1"/>
    <col min="4" max="4" width="12.28515625" bestFit="1" customWidth="1"/>
    <col min="5" max="5" width="12.5703125" bestFit="1" customWidth="1"/>
    <col min="6" max="6" width="11.28515625" bestFit="1" customWidth="1"/>
    <col min="7" max="8" width="12.5703125" bestFit="1" customWidth="1"/>
    <col min="9" max="9" width="13.5703125" bestFit="1" customWidth="1"/>
    <col min="10" max="10" width="14.7109375" bestFit="1" customWidth="1"/>
    <col min="13" max="13" width="12.7109375" bestFit="1" customWidth="1"/>
    <col min="14" max="14" width="11.5703125" bestFit="1" customWidth="1"/>
    <col min="15" max="15" width="15.28515625" bestFit="1" customWidth="1"/>
    <col min="16" max="16" width="14.5703125" bestFit="1" customWidth="1"/>
  </cols>
  <sheetData>
    <row r="3" spans="2:17" x14ac:dyDescent="0.25">
      <c r="B3" t="s">
        <v>1</v>
      </c>
      <c r="D3" s="1">
        <v>40</v>
      </c>
      <c r="F3" t="s">
        <v>27</v>
      </c>
      <c r="H3">
        <v>29</v>
      </c>
    </row>
    <row r="4" spans="2:17" x14ac:dyDescent="0.25">
      <c r="D4" s="1"/>
    </row>
    <row r="5" spans="2:17" x14ac:dyDescent="0.25">
      <c r="D5" s="1" t="s">
        <v>22</v>
      </c>
      <c r="E5" t="s">
        <v>89</v>
      </c>
      <c r="F5" t="s">
        <v>90</v>
      </c>
      <c r="G5" t="s">
        <v>88</v>
      </c>
      <c r="H5" t="s">
        <v>23</v>
      </c>
      <c r="I5" t="s">
        <v>24</v>
      </c>
      <c r="J5" t="s">
        <v>6</v>
      </c>
      <c r="K5" t="s">
        <v>25</v>
      </c>
      <c r="L5" t="s">
        <v>8</v>
      </c>
      <c r="M5" t="s">
        <v>26</v>
      </c>
      <c r="N5" t="s">
        <v>86</v>
      </c>
      <c r="O5" t="s">
        <v>87</v>
      </c>
      <c r="P5" t="s">
        <v>72</v>
      </c>
      <c r="Q5" t="s">
        <v>80</v>
      </c>
    </row>
    <row r="7" spans="2:17" x14ac:dyDescent="0.25">
      <c r="B7" t="s">
        <v>21</v>
      </c>
      <c r="D7" s="23">
        <f>Buildup!$J$8</f>
        <v>12.413793103448278</v>
      </c>
      <c r="E7" s="23">
        <f>Buildup!$J$8</f>
        <v>12.413793103448278</v>
      </c>
      <c r="F7" s="23">
        <f>Buildup!$J$8</f>
        <v>12.413793103448278</v>
      </c>
      <c r="G7" s="23">
        <f>Buildup!$J$8</f>
        <v>12.413793103448278</v>
      </c>
      <c r="H7" s="23">
        <f>Buildup!$J$8</f>
        <v>12.413793103448278</v>
      </c>
      <c r="I7" s="23">
        <f>Buildup!$J$8</f>
        <v>12.413793103448278</v>
      </c>
      <c r="J7" s="23">
        <f>Buildup!$J$8</f>
        <v>12.413793103448278</v>
      </c>
      <c r="K7" s="23">
        <f>Buildup!$J$8</f>
        <v>12.413793103448278</v>
      </c>
      <c r="L7" s="23">
        <f>Buildup!$J$8</f>
        <v>12.413793103448278</v>
      </c>
      <c r="M7" s="23">
        <f>Buildup!$J$8</f>
        <v>12.413793103448278</v>
      </c>
      <c r="N7" s="23">
        <f>Buildup!$J$8</f>
        <v>12.413793103448278</v>
      </c>
      <c r="O7" s="23">
        <f>Buildup!$J$8</f>
        <v>12.413793103448278</v>
      </c>
      <c r="P7" s="23">
        <f>Buildup!$J$8</f>
        <v>12.413793103448278</v>
      </c>
      <c r="Q7" s="23">
        <f>Buildup!$J$8</f>
        <v>12.413793103448278</v>
      </c>
    </row>
    <row r="8" spans="2:17" x14ac:dyDescent="0.25">
      <c r="B8" t="s">
        <v>9</v>
      </c>
      <c r="D8" s="23">
        <f>Buildup!$J$9</f>
        <v>0</v>
      </c>
      <c r="E8" s="23">
        <f>Buildup!$J$9</f>
        <v>0</v>
      </c>
      <c r="F8" s="23">
        <f>Buildup!$J$9</f>
        <v>0</v>
      </c>
      <c r="G8" s="23">
        <f>Buildup!$J$9</f>
        <v>0</v>
      </c>
      <c r="H8" s="23">
        <f>Buildup!$J$9</f>
        <v>0</v>
      </c>
      <c r="I8" s="23">
        <f>Buildup!$J$9</f>
        <v>0</v>
      </c>
      <c r="J8" s="23">
        <f>Buildup!$J$9</f>
        <v>0</v>
      </c>
      <c r="K8" s="23">
        <f>Buildup!$J$9</f>
        <v>0</v>
      </c>
      <c r="L8" s="23">
        <f>Buildup!$J$9</f>
        <v>0</v>
      </c>
      <c r="M8" s="23">
        <f>Buildup!$J$9</f>
        <v>0</v>
      </c>
      <c r="N8" s="23">
        <f>Buildup!$J$9</f>
        <v>0</v>
      </c>
      <c r="O8" s="23">
        <f>Buildup!$J$9</f>
        <v>0</v>
      </c>
      <c r="P8" s="23">
        <f>Buildup!$J$9</f>
        <v>0</v>
      </c>
      <c r="Q8" s="23">
        <f>Buildup!$J$9</f>
        <v>0</v>
      </c>
    </row>
    <row r="9" spans="2:17" x14ac:dyDescent="0.25">
      <c r="B9" t="s">
        <v>10</v>
      </c>
      <c r="D9" s="23">
        <f>Buildup!$J$13</f>
        <v>2.1609195402298851</v>
      </c>
      <c r="E9" s="23">
        <f>Buildup!$J$13</f>
        <v>2.1609195402298851</v>
      </c>
      <c r="F9" s="23">
        <f>Buildup!$J$13</f>
        <v>2.1609195402298851</v>
      </c>
      <c r="G9" s="23">
        <f>Buildup!$J$13</f>
        <v>2.1609195402298851</v>
      </c>
      <c r="H9" s="23">
        <f>Buildup!$J$13</f>
        <v>2.1609195402298851</v>
      </c>
      <c r="I9" s="23">
        <f>Buildup!$J$13</f>
        <v>2.1609195402298851</v>
      </c>
      <c r="J9" s="23">
        <f>Buildup!$J$13</f>
        <v>2.1609195402298851</v>
      </c>
      <c r="K9" s="23">
        <f>Buildup!$J$13</f>
        <v>2.1609195402298851</v>
      </c>
      <c r="L9" s="23">
        <f>Buildup!$J$13</f>
        <v>2.1609195402298851</v>
      </c>
      <c r="M9" s="23">
        <f>Buildup!$J$13</f>
        <v>2.1609195402298851</v>
      </c>
      <c r="N9" s="23">
        <f>Buildup!$J$13</f>
        <v>2.1609195402298851</v>
      </c>
      <c r="O9" s="23">
        <f>Buildup!$J$13</f>
        <v>2.1609195402298851</v>
      </c>
      <c r="P9" s="23">
        <f>Buildup!$J$13</f>
        <v>2.1609195402298851</v>
      </c>
      <c r="Q9" s="23">
        <f>Buildup!$J$13</f>
        <v>2.1609195402298851</v>
      </c>
    </row>
    <row r="10" spans="2:17" x14ac:dyDescent="0.25">
      <c r="B10" t="s">
        <v>11</v>
      </c>
      <c r="D10" s="23">
        <f>Buildup!$J$14</f>
        <v>20</v>
      </c>
      <c r="E10" s="23">
        <f>Buildup!$J$14</f>
        <v>20</v>
      </c>
      <c r="F10" s="23">
        <f>Buildup!$J$14</f>
        <v>20</v>
      </c>
      <c r="G10" s="23">
        <f>Buildup!$J$14</f>
        <v>20</v>
      </c>
      <c r="H10" s="23">
        <f>Buildup!$J$14</f>
        <v>20</v>
      </c>
      <c r="I10" s="23">
        <f>Buildup!$J$14</f>
        <v>20</v>
      </c>
      <c r="J10" s="23">
        <f>Buildup!$J$14</f>
        <v>20</v>
      </c>
      <c r="K10" s="23">
        <f>Buildup!$J$14</f>
        <v>20</v>
      </c>
      <c r="L10" s="23">
        <f>Buildup!$J$14</f>
        <v>20</v>
      </c>
      <c r="M10" s="23">
        <f>Buildup!$J$14</f>
        <v>20</v>
      </c>
      <c r="N10" s="23">
        <f>Buildup!$J$14</f>
        <v>20</v>
      </c>
      <c r="O10" s="23">
        <f>Buildup!$J$14</f>
        <v>20</v>
      </c>
      <c r="P10" s="23">
        <f>Buildup!$J$14</f>
        <v>20</v>
      </c>
      <c r="Q10" s="23">
        <f>Buildup!$J$14</f>
        <v>20</v>
      </c>
    </row>
    <row r="11" spans="2:17" x14ac:dyDescent="0.25">
      <c r="B11" t="s">
        <v>12</v>
      </c>
      <c r="D11" s="23">
        <f>Buildup!$J$16</f>
        <v>2.7586206896551726</v>
      </c>
      <c r="E11" s="23">
        <f>Buildup!$J$16</f>
        <v>2.7586206896551726</v>
      </c>
      <c r="F11" s="23">
        <f>Buildup!$J$16</f>
        <v>2.7586206896551726</v>
      </c>
      <c r="G11" s="23">
        <f>Buildup!$J$16</f>
        <v>2.7586206896551726</v>
      </c>
      <c r="H11" s="23">
        <f>Buildup!$J$16</f>
        <v>2.7586206896551726</v>
      </c>
      <c r="I11" s="23">
        <f>Buildup!$J$16</f>
        <v>2.7586206896551726</v>
      </c>
      <c r="J11" s="23">
        <f>Buildup!$J$16</f>
        <v>2.7586206896551726</v>
      </c>
      <c r="K11" s="23">
        <f>Buildup!$J$16</f>
        <v>2.7586206896551726</v>
      </c>
      <c r="L11" s="23">
        <f>Buildup!$J$16</f>
        <v>2.7586206896551726</v>
      </c>
      <c r="M11" s="23">
        <f>Buildup!$J$16</f>
        <v>2.7586206896551726</v>
      </c>
      <c r="N11" s="23">
        <f>Buildup!$J$16</f>
        <v>2.7586206896551726</v>
      </c>
      <c r="O11" s="23">
        <f>Buildup!$J$16</f>
        <v>2.7586206896551726</v>
      </c>
      <c r="P11" s="23">
        <f>Buildup!$J$16</f>
        <v>2.7586206896551726</v>
      </c>
      <c r="Q11" s="23">
        <f>Buildup!$J$16</f>
        <v>2.7586206896551726</v>
      </c>
    </row>
    <row r="12" spans="2:17" x14ac:dyDescent="0.25">
      <c r="B12" t="s">
        <v>13</v>
      </c>
      <c r="D12" s="23">
        <f>Buildup!$J$18</f>
        <v>40</v>
      </c>
      <c r="E12" s="23">
        <f>Buildup!$J$18</f>
        <v>40</v>
      </c>
      <c r="F12" s="23">
        <f>Buildup!$J$18</f>
        <v>40</v>
      </c>
      <c r="G12" s="23">
        <f>Buildup!$J$18</f>
        <v>40</v>
      </c>
      <c r="H12" s="23">
        <f>Buildup!$J$18</f>
        <v>40</v>
      </c>
      <c r="I12" s="23">
        <f>Buildup!$J$18</f>
        <v>40</v>
      </c>
      <c r="J12" s="23">
        <f>Buildup!$J$18</f>
        <v>40</v>
      </c>
      <c r="K12" s="23">
        <f>Buildup!$J$18</f>
        <v>40</v>
      </c>
      <c r="L12" s="23">
        <f>Buildup!$J$18</f>
        <v>40</v>
      </c>
      <c r="M12" s="23">
        <f>Buildup!$J$18</f>
        <v>40</v>
      </c>
      <c r="N12" s="23">
        <f>Buildup!$J$18</f>
        <v>40</v>
      </c>
      <c r="O12" s="23">
        <f>Buildup!$J$18</f>
        <v>40</v>
      </c>
      <c r="P12" s="23">
        <f>Buildup!$J$18</f>
        <v>40</v>
      </c>
      <c r="Q12" s="23">
        <f>Buildup!$J$18</f>
        <v>40</v>
      </c>
    </row>
    <row r="13" spans="2:17" x14ac:dyDescent="0.25">
      <c r="B13" t="s">
        <v>14</v>
      </c>
      <c r="D13" s="23">
        <f>Buildup!$J$21</f>
        <v>8.7356321839080451</v>
      </c>
      <c r="E13" s="23">
        <f>Buildup!$J$21</f>
        <v>8.7356321839080451</v>
      </c>
      <c r="F13" s="23">
        <f>Buildup!$J$21</f>
        <v>8.7356321839080451</v>
      </c>
      <c r="G13" s="23">
        <f>Buildup!$J$21</f>
        <v>8.7356321839080451</v>
      </c>
      <c r="H13" s="23">
        <f>Buildup!$J$21</f>
        <v>8.7356321839080451</v>
      </c>
      <c r="I13" s="23">
        <f>Buildup!$J$21</f>
        <v>8.7356321839080451</v>
      </c>
      <c r="J13" s="23">
        <f>Buildup!$J$21</f>
        <v>8.7356321839080451</v>
      </c>
      <c r="K13" s="23">
        <f>Buildup!$J$21</f>
        <v>8.7356321839080451</v>
      </c>
      <c r="L13" s="23">
        <f>Buildup!$J$21</f>
        <v>8.7356321839080451</v>
      </c>
      <c r="M13" s="23">
        <f>Buildup!$J$21</f>
        <v>8.7356321839080451</v>
      </c>
      <c r="N13" s="23">
        <f>Buildup!$J$21</f>
        <v>8.7356321839080451</v>
      </c>
      <c r="O13" s="23">
        <f>Buildup!$J$21</f>
        <v>8.7356321839080451</v>
      </c>
      <c r="P13" s="23">
        <f>Buildup!$J$21</f>
        <v>8.7356321839080451</v>
      </c>
      <c r="Q13" s="23">
        <f>Buildup!$J$21</f>
        <v>8.7356321839080451</v>
      </c>
    </row>
    <row r="14" spans="2:17" x14ac:dyDescent="0.25">
      <c r="B14" t="s">
        <v>15</v>
      </c>
      <c r="D14" s="23">
        <f>Buildup!$J$23</f>
        <v>1.3793103448275863</v>
      </c>
      <c r="E14" s="23">
        <f>Buildup!$J$23</f>
        <v>1.3793103448275863</v>
      </c>
      <c r="F14" s="23">
        <f>Buildup!$J$23</f>
        <v>1.3793103448275863</v>
      </c>
      <c r="G14" s="23">
        <f>Buildup!$J$23</f>
        <v>1.3793103448275863</v>
      </c>
      <c r="H14" s="23">
        <f>Buildup!$J$23</f>
        <v>1.3793103448275863</v>
      </c>
      <c r="I14" s="23">
        <f>Buildup!$J$23</f>
        <v>1.3793103448275863</v>
      </c>
      <c r="J14" s="23">
        <f>Buildup!$J$23</f>
        <v>1.3793103448275863</v>
      </c>
      <c r="K14" s="23">
        <f>Buildup!$J$23</f>
        <v>1.3793103448275863</v>
      </c>
      <c r="L14" s="23">
        <f>Buildup!$J$23</f>
        <v>1.3793103448275863</v>
      </c>
      <c r="M14" s="23">
        <f>Buildup!$J$23</f>
        <v>1.3793103448275863</v>
      </c>
      <c r="N14" s="23">
        <f>Buildup!$J$23</f>
        <v>1.3793103448275863</v>
      </c>
      <c r="O14" s="23">
        <f>Buildup!$J$23</f>
        <v>1.3793103448275863</v>
      </c>
      <c r="P14" s="23">
        <f>Buildup!$J$23</f>
        <v>1.3793103448275863</v>
      </c>
      <c r="Q14" s="23">
        <f>Buildup!$J$23</f>
        <v>1.3793103448275863</v>
      </c>
    </row>
    <row r="15" spans="2:17" x14ac:dyDescent="0.25">
      <c r="B15" t="s">
        <v>0</v>
      </c>
      <c r="D15" s="23">
        <f>Buildup!$I$25+Buildup!$I$32+Buildup!$I$34+Buildup!$I$27</f>
        <v>62.758620689655174</v>
      </c>
      <c r="E15" s="23">
        <f>Buildup!$I$25+Buildup!$I$32+Buildup!$I$34+Buildup!$I$29</f>
        <v>102.75862068965517</v>
      </c>
      <c r="F15" s="23">
        <f>Buildup!$I$25+Buildup!$I$32+Buildup!$I$34+Buildup!$I$27</f>
        <v>62.758620689655174</v>
      </c>
      <c r="G15" s="23">
        <f>Buildup!$I$25+Buildup!$I$32+Buildup!$I$34+Buildup!I30</f>
        <v>122.75862068965517</v>
      </c>
      <c r="H15" s="23">
        <f>Buildup!$I$25+Buildup!$I$32+Buildup!$I$34+Buildup!$I$27+Buildup!I24+Buildup!I33</f>
        <v>71.091954022988503</v>
      </c>
      <c r="I15" s="23">
        <f>Buildup!I24+Buildup!I25+Buildup!I30+Buildup!I31+Buildup!I32+Buildup!I33+Buildup!I34</f>
        <v>151.09195402298852</v>
      </c>
      <c r="J15" s="23">
        <f>Buildup!$I$25+Buildup!$I$32+Buildup!$I$34+Buildup!$I$27</f>
        <v>62.758620689655174</v>
      </c>
      <c r="K15" s="23">
        <f>Buildup!$I$25+Buildup!$I$32+Buildup!$I$34+Buildup!$I$29+Buildup!$I$31</f>
        <v>122.75862068965517</v>
      </c>
      <c r="L15" s="23">
        <f>Buildup!$I$25+Buildup!$I$32+Buildup!$I$34+Buildup!$I$29+Buildup!$I$31</f>
        <v>122.75862068965517</v>
      </c>
      <c r="M15" s="23">
        <f>Buildup!I24+Buildup!I25+Buildup!I33</f>
        <v>28.333333333333332</v>
      </c>
      <c r="N15" s="23">
        <f>Buildup!$I$25+Buildup!$I$32+Buildup!$I$34+Buildup!$I$29+Buildup!$I$31</f>
        <v>122.75862068965517</v>
      </c>
      <c r="O15" s="23">
        <f>Buildup!$I$25+Buildup!$I$32+Buildup!$I$34+Buildup!$I$27+Buildup!$I$31</f>
        <v>82.758620689655174</v>
      </c>
      <c r="P15" s="23">
        <f>Buildup!$I$25+Buildup!$I$30+(Buildup!$I$32+Buildup!$I$34+Buildup!$I$31)*2</f>
        <v>165.51724137931035</v>
      </c>
      <c r="Q15" s="23">
        <f>Buildup!$I$25+Buildup!$I$32+Buildup!$I$34+Buildup!I28</f>
        <v>76.091954022988503</v>
      </c>
    </row>
    <row r="16" spans="2:17" x14ac:dyDescent="0.25">
      <c r="B16" t="s">
        <v>16</v>
      </c>
      <c r="D16" s="23">
        <f>Buildup!$J$37</f>
        <v>4.1379310344827589</v>
      </c>
      <c r="E16" s="23">
        <f>Buildup!$J$37</f>
        <v>4.1379310344827589</v>
      </c>
      <c r="F16" s="23">
        <f>Buildup!$J$37</f>
        <v>4.1379310344827589</v>
      </c>
      <c r="G16" s="23">
        <f>Buildup!$J$37</f>
        <v>4.1379310344827589</v>
      </c>
      <c r="H16" s="23">
        <f>Buildup!$J$37</f>
        <v>4.1379310344827589</v>
      </c>
      <c r="I16" s="23">
        <f>Buildup!$J$37</f>
        <v>4.1379310344827589</v>
      </c>
      <c r="J16" s="23">
        <f>Buildup!$J$37</f>
        <v>4.1379310344827589</v>
      </c>
      <c r="K16" s="23">
        <f>Buildup!$J$37</f>
        <v>4.1379310344827589</v>
      </c>
      <c r="L16" s="23">
        <f>Buildup!$J$37</f>
        <v>4.1379310344827589</v>
      </c>
      <c r="M16" s="23">
        <f>Buildup!$J$37</f>
        <v>4.1379310344827589</v>
      </c>
      <c r="N16" s="23">
        <f>Buildup!$J$37</f>
        <v>4.1379310344827589</v>
      </c>
      <c r="O16" s="23">
        <f>Buildup!$J$37</f>
        <v>4.1379310344827589</v>
      </c>
      <c r="P16" s="23">
        <f>Buildup!$J$37</f>
        <v>4.1379310344827589</v>
      </c>
      <c r="Q16" s="23">
        <f>Buildup!$J$37</f>
        <v>4.1379310344827589</v>
      </c>
    </row>
    <row r="17" spans="2:17" x14ac:dyDescent="0.25">
      <c r="B17" t="s">
        <v>17</v>
      </c>
      <c r="D17" s="23">
        <f>Buildup!$J$40</f>
        <v>21.379310344827587</v>
      </c>
      <c r="E17" s="23">
        <f>Buildup!$J$43</f>
        <v>41.379310344827587</v>
      </c>
      <c r="F17" s="23">
        <f>Buildup!$J$40</f>
        <v>21.379310344827587</v>
      </c>
      <c r="G17" s="23">
        <f>Buildup!$J$43</f>
        <v>41.379310344827587</v>
      </c>
      <c r="H17" s="23">
        <f>Buildup!$J$40</f>
        <v>21.379310344827587</v>
      </c>
      <c r="I17" s="23">
        <f>Buildup!$J$43</f>
        <v>41.379310344827587</v>
      </c>
      <c r="J17" s="23">
        <f>Buildup!$J$40</f>
        <v>21.379310344827587</v>
      </c>
      <c r="K17" s="23">
        <f>Buildup!$J$43</f>
        <v>41.379310344827587</v>
      </c>
      <c r="L17" s="23">
        <f>Buildup!$J$43</f>
        <v>41.379310344827587</v>
      </c>
      <c r="M17" s="23">
        <f>Buildup!$J$43</f>
        <v>41.379310344827587</v>
      </c>
      <c r="N17" s="23">
        <f>Buildup!$J$43</f>
        <v>41.379310344827587</v>
      </c>
      <c r="O17" s="23">
        <f>Buildup!$J$40</f>
        <v>21.379310344827587</v>
      </c>
      <c r="P17" s="23">
        <f>Buildup!$J$43</f>
        <v>41.379310344827587</v>
      </c>
      <c r="Q17" s="23">
        <f>Buildup!J40</f>
        <v>21.379310344827587</v>
      </c>
    </row>
    <row r="18" spans="2:17" x14ac:dyDescent="0.25">
      <c r="B18" t="s">
        <v>18</v>
      </c>
      <c r="D18" s="23">
        <f>Buildup!$J$45</f>
        <v>2.0689655172413794</v>
      </c>
      <c r="E18" s="23">
        <f>Buildup!$J$45</f>
        <v>2.0689655172413794</v>
      </c>
      <c r="F18" s="23">
        <f>Buildup!$J$45</f>
        <v>2.0689655172413794</v>
      </c>
      <c r="G18" s="23">
        <f>Buildup!$J$45</f>
        <v>2.0689655172413794</v>
      </c>
      <c r="H18" s="23">
        <f>Buildup!$J$45</f>
        <v>2.0689655172413794</v>
      </c>
      <c r="I18" s="23">
        <f>Buildup!$J$45</f>
        <v>2.0689655172413794</v>
      </c>
      <c r="J18" s="23">
        <f>Buildup!$J$45</f>
        <v>2.0689655172413794</v>
      </c>
      <c r="K18" s="23">
        <f>Buildup!$J$45</f>
        <v>2.0689655172413794</v>
      </c>
      <c r="L18" s="23">
        <f>Buildup!$J$45</f>
        <v>2.0689655172413794</v>
      </c>
      <c r="M18" s="23">
        <f>Buildup!$J$45</f>
        <v>2.0689655172413794</v>
      </c>
      <c r="N18" s="23">
        <f>Buildup!$J$45</f>
        <v>2.0689655172413794</v>
      </c>
      <c r="O18" s="23">
        <f>Buildup!$J$45</f>
        <v>2.0689655172413794</v>
      </c>
      <c r="P18" s="23">
        <f>Buildup!$J$45</f>
        <v>2.0689655172413794</v>
      </c>
      <c r="Q18" s="23">
        <f>Buildup!$J$45</f>
        <v>2.0689655172413794</v>
      </c>
    </row>
    <row r="19" spans="2:17" x14ac:dyDescent="0.25">
      <c r="B19" t="s">
        <v>19</v>
      </c>
      <c r="D19" s="23">
        <f>Buildup!$J$46</f>
        <v>0</v>
      </c>
      <c r="E19" s="23">
        <f>Buildup!$J$46</f>
        <v>0</v>
      </c>
      <c r="F19" s="23">
        <f>Buildup!$J$46</f>
        <v>0</v>
      </c>
      <c r="G19" s="23">
        <f>Buildup!$J$46</f>
        <v>0</v>
      </c>
      <c r="H19" s="23">
        <f>Buildup!$J$46</f>
        <v>0</v>
      </c>
      <c r="I19" s="23">
        <f>Buildup!$J$46</f>
        <v>0</v>
      </c>
      <c r="J19" s="23">
        <f>Buildup!$J$46</f>
        <v>0</v>
      </c>
      <c r="K19" s="23">
        <f>Buildup!$J$46</f>
        <v>0</v>
      </c>
      <c r="L19" s="23">
        <f>Buildup!$J$46</f>
        <v>0</v>
      </c>
      <c r="M19" s="23">
        <f>Buildup!$J$46</f>
        <v>0</v>
      </c>
      <c r="N19" s="23">
        <f>Buildup!$J$46</f>
        <v>0</v>
      </c>
      <c r="O19" s="23">
        <f>Buildup!$J$46</f>
        <v>0</v>
      </c>
      <c r="P19" s="23">
        <f>Buildup!$J$46</f>
        <v>0</v>
      </c>
      <c r="Q19" s="23">
        <f>Buildup!$J$46</f>
        <v>0</v>
      </c>
    </row>
    <row r="20" spans="2:17" x14ac:dyDescent="0.25">
      <c r="B20" t="s">
        <v>20</v>
      </c>
      <c r="D20" s="23">
        <f>Buildup!$J$47</f>
        <v>1.3793103448275863</v>
      </c>
      <c r="E20" s="23">
        <f>Buildup!$J$47</f>
        <v>1.3793103448275863</v>
      </c>
      <c r="F20" s="23">
        <f>Buildup!$J$47</f>
        <v>1.3793103448275863</v>
      </c>
      <c r="G20" s="23">
        <f>Buildup!$J$47</f>
        <v>1.3793103448275863</v>
      </c>
      <c r="H20" s="23">
        <f>Buildup!$J$47</f>
        <v>1.3793103448275863</v>
      </c>
      <c r="I20" s="23">
        <f>Buildup!$J$47</f>
        <v>1.3793103448275863</v>
      </c>
      <c r="J20" s="23">
        <f>Buildup!$J$47</f>
        <v>1.3793103448275863</v>
      </c>
      <c r="K20" s="23">
        <f>Buildup!$J$47</f>
        <v>1.3793103448275863</v>
      </c>
      <c r="L20" s="23">
        <f>Buildup!$J$47</f>
        <v>1.3793103448275863</v>
      </c>
      <c r="M20" s="23">
        <f>Buildup!$J$47</f>
        <v>1.3793103448275863</v>
      </c>
      <c r="N20" s="23">
        <f>Buildup!$J$47</f>
        <v>1.3793103448275863</v>
      </c>
      <c r="O20" s="23">
        <f>Buildup!$J$47</f>
        <v>1.3793103448275863</v>
      </c>
      <c r="P20" s="23">
        <f>Buildup!$J$47</f>
        <v>1.3793103448275863</v>
      </c>
      <c r="Q20" s="23">
        <f>Buildup!$J$47</f>
        <v>1.3793103448275863</v>
      </c>
    </row>
    <row r="23" spans="2:17" x14ac:dyDescent="0.25">
      <c r="B23" t="s">
        <v>63</v>
      </c>
      <c r="C23" t="s">
        <v>3</v>
      </c>
      <c r="D23" s="41">
        <f>D7+D8+D9+D10+D11+D12+D13+D14+D15</f>
        <v>150.20689655172416</v>
      </c>
      <c r="E23" s="41">
        <f t="shared" ref="E23:Q23" si="0">E7+E8+E9+E10+E11+E12+E13+E14+E15</f>
        <v>190.20689655172416</v>
      </c>
      <c r="F23" s="41">
        <f t="shared" si="0"/>
        <v>150.20689655172416</v>
      </c>
      <c r="G23" s="41">
        <f t="shared" si="0"/>
        <v>210.20689655172416</v>
      </c>
      <c r="H23" s="41">
        <f t="shared" si="0"/>
        <v>158.5402298850575</v>
      </c>
      <c r="I23" s="41">
        <f t="shared" si="0"/>
        <v>238.5402298850575</v>
      </c>
      <c r="J23" s="41">
        <f t="shared" si="0"/>
        <v>150.20689655172416</v>
      </c>
      <c r="K23" s="41">
        <f t="shared" si="0"/>
        <v>210.20689655172416</v>
      </c>
      <c r="L23" s="41">
        <f t="shared" si="0"/>
        <v>210.20689655172416</v>
      </c>
      <c r="M23" s="41">
        <f t="shared" si="0"/>
        <v>115.78160919540231</v>
      </c>
      <c r="N23" s="41">
        <f t="shared" si="0"/>
        <v>210.20689655172416</v>
      </c>
      <c r="O23" s="41">
        <f t="shared" si="0"/>
        <v>170.20689655172416</v>
      </c>
      <c r="P23" s="41">
        <f t="shared" si="0"/>
        <v>252.96551724137933</v>
      </c>
      <c r="Q23" s="41">
        <f t="shared" si="0"/>
        <v>163.5402298850575</v>
      </c>
    </row>
    <row r="24" spans="2:17" x14ac:dyDescent="0.25">
      <c r="C24" t="s">
        <v>4</v>
      </c>
      <c r="D24" s="41">
        <f>D16+D17+D20</f>
        <v>26.896551724137932</v>
      </c>
      <c r="E24" s="41">
        <f t="shared" ref="E24:O24" si="1">E16+E17+E20</f>
        <v>46.896551724137936</v>
      </c>
      <c r="F24" s="41">
        <f t="shared" si="1"/>
        <v>26.896551724137932</v>
      </c>
      <c r="G24" s="41">
        <f t="shared" si="1"/>
        <v>46.896551724137936</v>
      </c>
      <c r="H24" s="41">
        <f t="shared" si="1"/>
        <v>26.896551724137932</v>
      </c>
      <c r="I24" s="41">
        <f t="shared" si="1"/>
        <v>46.896551724137936</v>
      </c>
      <c r="J24" s="41">
        <f t="shared" si="1"/>
        <v>26.896551724137932</v>
      </c>
      <c r="K24" s="41">
        <f t="shared" si="1"/>
        <v>46.896551724137936</v>
      </c>
      <c r="L24" s="41">
        <f t="shared" si="1"/>
        <v>46.896551724137936</v>
      </c>
      <c r="M24" s="41">
        <f t="shared" si="1"/>
        <v>46.896551724137936</v>
      </c>
      <c r="N24" s="41">
        <f t="shared" si="1"/>
        <v>46.896551724137936</v>
      </c>
      <c r="O24" s="41">
        <f t="shared" si="1"/>
        <v>26.896551724137932</v>
      </c>
      <c r="P24" s="41">
        <f>(P16+P17+P20)*2</f>
        <v>93.793103448275872</v>
      </c>
      <c r="Q24" s="41">
        <f>(Q16+Q17+Q20)*2</f>
        <v>53.793103448275865</v>
      </c>
    </row>
    <row r="25" spans="2:17" x14ac:dyDescent="0.25">
      <c r="D25" s="42">
        <f>SUM(D23:D24)</f>
        <v>177.10344827586209</v>
      </c>
      <c r="E25" s="42">
        <f t="shared" ref="E25:P25" si="2">SUM(E23:E24)</f>
        <v>237.10344827586209</v>
      </c>
      <c r="F25" s="42">
        <f t="shared" si="2"/>
        <v>177.10344827586209</v>
      </c>
      <c r="G25" s="42">
        <f t="shared" si="2"/>
        <v>257.10344827586209</v>
      </c>
      <c r="H25" s="42">
        <f t="shared" si="2"/>
        <v>185.43678160919544</v>
      </c>
      <c r="I25" s="42">
        <f t="shared" si="2"/>
        <v>285.43678160919546</v>
      </c>
      <c r="J25" s="42">
        <f t="shared" si="2"/>
        <v>177.10344827586209</v>
      </c>
      <c r="K25" s="42">
        <f t="shared" si="2"/>
        <v>257.10344827586209</v>
      </c>
      <c r="L25" s="42">
        <f t="shared" si="2"/>
        <v>257.10344827586209</v>
      </c>
      <c r="M25" s="42">
        <f t="shared" si="2"/>
        <v>162.67816091954023</v>
      </c>
      <c r="N25" s="42">
        <f t="shared" si="2"/>
        <v>257.10344827586209</v>
      </c>
      <c r="O25" s="42">
        <f t="shared" si="2"/>
        <v>197.10344827586209</v>
      </c>
      <c r="P25" s="42">
        <f t="shared" si="2"/>
        <v>346.75862068965523</v>
      </c>
      <c r="Q25" s="42">
        <v>218</v>
      </c>
    </row>
    <row r="26" spans="2:17" x14ac:dyDescent="0.25">
      <c r="B26" t="s">
        <v>64</v>
      </c>
      <c r="C26" t="s">
        <v>3</v>
      </c>
      <c r="D26" s="41">
        <f>D7+D8+D9+D11+D12+D13+D14+D15</f>
        <v>130.20689655172413</v>
      </c>
      <c r="E26" s="41">
        <f t="shared" ref="E26:P26" si="3">E7+E8+E9+E11+E12+E13+E14+E15</f>
        <v>170.20689655172413</v>
      </c>
      <c r="F26" s="41">
        <f t="shared" si="3"/>
        <v>130.20689655172413</v>
      </c>
      <c r="G26" s="41">
        <f t="shared" si="3"/>
        <v>190.20689655172413</v>
      </c>
      <c r="H26" s="41">
        <f t="shared" si="3"/>
        <v>138.54022988505747</v>
      </c>
      <c r="I26" s="41">
        <f t="shared" si="3"/>
        <v>218.5402298850575</v>
      </c>
      <c r="J26" s="41">
        <f t="shared" si="3"/>
        <v>130.20689655172413</v>
      </c>
      <c r="K26" s="41">
        <f t="shared" si="3"/>
        <v>190.20689655172413</v>
      </c>
      <c r="L26" s="41">
        <f t="shared" si="3"/>
        <v>190.20689655172413</v>
      </c>
      <c r="M26" s="41">
        <f t="shared" si="3"/>
        <v>95.781609195402297</v>
      </c>
      <c r="N26" s="41">
        <f t="shared" si="3"/>
        <v>190.20689655172413</v>
      </c>
      <c r="O26" s="41">
        <f t="shared" si="3"/>
        <v>150.20689655172413</v>
      </c>
      <c r="P26" s="41">
        <f t="shared" si="3"/>
        <v>232.9655172413793</v>
      </c>
      <c r="Q26" s="41">
        <f>Q7+Q8+Q9+Q11+Q12+Q13+Q14+Q15</f>
        <v>143.54022988505747</v>
      </c>
    </row>
    <row r="27" spans="2:17" x14ac:dyDescent="0.25">
      <c r="C27" t="s">
        <v>4</v>
      </c>
      <c r="D27" s="41">
        <f>D16+D17+D18+D19+D20</f>
        <v>28.965517241379313</v>
      </c>
      <c r="E27" s="41">
        <f t="shared" ref="E27:O27" si="4">E16+E17+E18+E19+E20</f>
        <v>48.965517241379317</v>
      </c>
      <c r="F27" s="41">
        <f t="shared" si="4"/>
        <v>28.965517241379313</v>
      </c>
      <c r="G27" s="41">
        <f t="shared" si="4"/>
        <v>48.965517241379317</v>
      </c>
      <c r="H27" s="41">
        <f t="shared" si="4"/>
        <v>28.965517241379313</v>
      </c>
      <c r="I27" s="41">
        <f t="shared" si="4"/>
        <v>48.965517241379317</v>
      </c>
      <c r="J27" s="41">
        <f t="shared" si="4"/>
        <v>28.965517241379313</v>
      </c>
      <c r="K27" s="41">
        <f t="shared" si="4"/>
        <v>48.965517241379317</v>
      </c>
      <c r="L27" s="41">
        <f t="shared" si="4"/>
        <v>48.965517241379317</v>
      </c>
      <c r="M27" s="41">
        <f t="shared" si="4"/>
        <v>48.965517241379317</v>
      </c>
      <c r="N27" s="41">
        <f t="shared" si="4"/>
        <v>48.965517241379317</v>
      </c>
      <c r="O27" s="41">
        <f t="shared" si="4"/>
        <v>28.965517241379313</v>
      </c>
      <c r="P27" s="41">
        <f>(P16+P17+P18+P19+P20)*2</f>
        <v>97.931034482758633</v>
      </c>
      <c r="Q27" s="41">
        <f>(Q16+Q17+Q18+Q19+Q20)*2</f>
        <v>57.931034482758626</v>
      </c>
    </row>
    <row r="28" spans="2:17" x14ac:dyDescent="0.25">
      <c r="D28" s="42">
        <f>SUM(D26:D27)</f>
        <v>159.17241379310343</v>
      </c>
      <c r="E28" s="42">
        <f t="shared" ref="E28:Q28" si="5">SUM(E26:E27)</f>
        <v>219.17241379310343</v>
      </c>
      <c r="F28" s="42">
        <f t="shared" si="5"/>
        <v>159.17241379310343</v>
      </c>
      <c r="G28" s="42">
        <f t="shared" si="5"/>
        <v>239.17241379310343</v>
      </c>
      <c r="H28" s="42">
        <f t="shared" si="5"/>
        <v>167.50574712643677</v>
      </c>
      <c r="I28" s="42">
        <f t="shared" si="5"/>
        <v>267.5057471264368</v>
      </c>
      <c r="J28" s="42">
        <f t="shared" si="5"/>
        <v>159.17241379310343</v>
      </c>
      <c r="K28" s="42">
        <f t="shared" si="5"/>
        <v>239.17241379310343</v>
      </c>
      <c r="L28" s="42">
        <f t="shared" si="5"/>
        <v>239.17241379310343</v>
      </c>
      <c r="M28" s="42">
        <f t="shared" si="5"/>
        <v>144.74712643678163</v>
      </c>
      <c r="N28" s="42">
        <f t="shared" si="5"/>
        <v>239.17241379310343</v>
      </c>
      <c r="O28" s="42">
        <f t="shared" si="5"/>
        <v>179.17241379310343</v>
      </c>
      <c r="P28" s="42">
        <f t="shared" si="5"/>
        <v>330.89655172413791</v>
      </c>
      <c r="Q28" s="42">
        <f t="shared" si="5"/>
        <v>201.4712643678161</v>
      </c>
    </row>
    <row r="29" spans="2:17" x14ac:dyDescent="0.2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 x14ac:dyDescent="0.25">
      <c r="B30" t="s">
        <v>100</v>
      </c>
      <c r="C30" t="s">
        <v>4</v>
      </c>
      <c r="D30" s="37">
        <f>D15+D17+D13+D27+D10</f>
        <v>141.83908045977012</v>
      </c>
      <c r="E30" s="37">
        <f t="shared" ref="E30:P30" si="6">E15+E17+E13+E27+E10</f>
        <v>221.83908045977012</v>
      </c>
      <c r="F30" s="37">
        <f t="shared" si="6"/>
        <v>141.83908045977012</v>
      </c>
      <c r="G30" s="37">
        <f t="shared" si="6"/>
        <v>241.83908045977012</v>
      </c>
      <c r="H30" s="37">
        <f t="shared" si="6"/>
        <v>150.17241379310343</v>
      </c>
      <c r="I30" s="37">
        <f t="shared" si="6"/>
        <v>270.17241379310349</v>
      </c>
      <c r="J30" s="37">
        <f t="shared" si="6"/>
        <v>141.83908045977012</v>
      </c>
      <c r="K30" s="37">
        <f t="shared" si="6"/>
        <v>241.83908045977012</v>
      </c>
      <c r="L30" s="37">
        <f t="shared" si="6"/>
        <v>241.83908045977012</v>
      </c>
      <c r="M30" s="37">
        <f t="shared" si="6"/>
        <v>147.41379310344826</v>
      </c>
      <c r="N30" s="37">
        <f t="shared" si="6"/>
        <v>241.83908045977012</v>
      </c>
      <c r="O30" s="37">
        <f t="shared" si="6"/>
        <v>161.83908045977012</v>
      </c>
      <c r="P30" s="37">
        <f t="shared" si="6"/>
        <v>333.56321839080465</v>
      </c>
      <c r="Q30" s="37">
        <f>Q15+Q17+Q13+Q27+Q10</f>
        <v>184.13793103448276</v>
      </c>
    </row>
    <row r="31" spans="2:17" x14ac:dyDescent="0.25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x14ac:dyDescent="0.25">
      <c r="B32" t="s">
        <v>101</v>
      </c>
      <c r="C32" t="s">
        <v>4</v>
      </c>
      <c r="D32" s="37">
        <f>D10+D13+D15+D17+D30</f>
        <v>254.71264367816093</v>
      </c>
      <c r="E32" s="37">
        <f t="shared" ref="E32:P32" si="7">E10+E13+E15+E17+E30</f>
        <v>394.71264367816093</v>
      </c>
      <c r="F32" s="46">
        <f t="shared" si="7"/>
        <v>254.71264367816093</v>
      </c>
      <c r="G32" s="46">
        <f t="shared" si="7"/>
        <v>434.71264367816093</v>
      </c>
      <c r="H32" s="37">
        <f t="shared" si="7"/>
        <v>271.37931034482756</v>
      </c>
      <c r="I32" s="37">
        <f t="shared" si="7"/>
        <v>491.37931034482767</v>
      </c>
      <c r="J32" s="37">
        <f t="shared" si="7"/>
        <v>254.71264367816093</v>
      </c>
      <c r="K32" s="37">
        <f t="shared" si="7"/>
        <v>434.71264367816093</v>
      </c>
      <c r="L32" s="37">
        <f t="shared" si="7"/>
        <v>434.71264367816093</v>
      </c>
      <c r="M32" s="37">
        <f t="shared" si="7"/>
        <v>245.86206896551721</v>
      </c>
      <c r="N32" s="37">
        <f t="shared" si="7"/>
        <v>434.71264367816093</v>
      </c>
      <c r="O32" s="37">
        <f t="shared" si="7"/>
        <v>294.71264367816093</v>
      </c>
      <c r="P32" s="37">
        <f t="shared" si="7"/>
        <v>569.19540229885069</v>
      </c>
      <c r="Q32" s="37">
        <f>Q10+Q13+Q15+Q17+Q30</f>
        <v>310.34482758620686</v>
      </c>
    </row>
    <row r="33" spans="2:18" x14ac:dyDescent="0.25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8" x14ac:dyDescent="0.25">
      <c r="B34" t="s">
        <v>65</v>
      </c>
      <c r="C34" t="s">
        <v>81</v>
      </c>
      <c r="D34" s="24">
        <f>0.5*$D$3</f>
        <v>20</v>
      </c>
      <c r="E34" s="24">
        <f t="shared" ref="E34:Q34" si="8">0.5*$D$3</f>
        <v>20</v>
      </c>
      <c r="F34" s="24">
        <f t="shared" si="8"/>
        <v>20</v>
      </c>
      <c r="G34" s="24">
        <f t="shared" si="8"/>
        <v>20</v>
      </c>
      <c r="H34" s="24">
        <f t="shared" si="8"/>
        <v>20</v>
      </c>
      <c r="I34" s="24">
        <f t="shared" si="8"/>
        <v>20</v>
      </c>
      <c r="J34" s="24">
        <f t="shared" si="8"/>
        <v>20</v>
      </c>
      <c r="K34" s="24">
        <f t="shared" si="8"/>
        <v>20</v>
      </c>
      <c r="L34" s="24">
        <f t="shared" si="8"/>
        <v>20</v>
      </c>
      <c r="M34" s="24">
        <f t="shared" si="8"/>
        <v>20</v>
      </c>
      <c r="N34" s="24">
        <f t="shared" si="8"/>
        <v>20</v>
      </c>
      <c r="O34" s="24">
        <f t="shared" si="8"/>
        <v>20</v>
      </c>
      <c r="P34" s="24">
        <f t="shared" si="8"/>
        <v>20</v>
      </c>
      <c r="Q34" s="24">
        <f t="shared" si="8"/>
        <v>20</v>
      </c>
    </row>
    <row r="35" spans="2:18" x14ac:dyDescent="0.2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2:18" x14ac:dyDescent="0.25">
      <c r="D36" s="27">
        <f>SUM(D34:D35)</f>
        <v>20</v>
      </c>
      <c r="E36" s="27">
        <f t="shared" ref="E36:Q36" si="9">SUM(E34:E35)</f>
        <v>20</v>
      </c>
      <c r="F36" s="27">
        <f t="shared" si="9"/>
        <v>20</v>
      </c>
      <c r="G36" s="27">
        <f t="shared" si="9"/>
        <v>20</v>
      </c>
      <c r="H36" s="27">
        <f t="shared" si="9"/>
        <v>20</v>
      </c>
      <c r="I36" s="27">
        <f t="shared" si="9"/>
        <v>20</v>
      </c>
      <c r="J36" s="27">
        <f t="shared" si="9"/>
        <v>20</v>
      </c>
      <c r="K36" s="27">
        <f t="shared" si="9"/>
        <v>20</v>
      </c>
      <c r="L36" s="27">
        <f t="shared" si="9"/>
        <v>20</v>
      </c>
      <c r="M36" s="27">
        <f t="shared" si="9"/>
        <v>20</v>
      </c>
      <c r="N36" s="27">
        <f t="shared" si="9"/>
        <v>20</v>
      </c>
      <c r="O36" s="27">
        <f t="shared" si="9"/>
        <v>20</v>
      </c>
      <c r="P36" s="27">
        <f t="shared" si="9"/>
        <v>20</v>
      </c>
      <c r="Q36" s="27">
        <f t="shared" si="9"/>
        <v>20</v>
      </c>
    </row>
    <row r="37" spans="2:18" x14ac:dyDescent="0.25">
      <c r="B37" t="s">
        <v>82</v>
      </c>
      <c r="C37" t="s">
        <v>81</v>
      </c>
      <c r="D37" s="24">
        <f>0.5*$D$3</f>
        <v>20</v>
      </c>
      <c r="E37" s="24">
        <f t="shared" ref="E37:Q37" si="10">0.5*$D$3</f>
        <v>20</v>
      </c>
      <c r="F37" s="24">
        <f t="shared" si="10"/>
        <v>20</v>
      </c>
      <c r="G37" s="24">
        <f t="shared" si="10"/>
        <v>20</v>
      </c>
      <c r="H37" s="24">
        <f t="shared" si="10"/>
        <v>20</v>
      </c>
      <c r="I37" s="24">
        <f t="shared" si="10"/>
        <v>20</v>
      </c>
      <c r="J37" s="24">
        <f t="shared" si="10"/>
        <v>20</v>
      </c>
      <c r="K37" s="24">
        <f t="shared" si="10"/>
        <v>20</v>
      </c>
      <c r="L37" s="24">
        <f t="shared" si="10"/>
        <v>20</v>
      </c>
      <c r="M37" s="24">
        <f t="shared" si="10"/>
        <v>20</v>
      </c>
      <c r="N37" s="24">
        <f t="shared" si="10"/>
        <v>20</v>
      </c>
      <c r="O37" s="24">
        <f t="shared" si="10"/>
        <v>20</v>
      </c>
      <c r="P37" s="24">
        <f t="shared" si="10"/>
        <v>20</v>
      </c>
      <c r="Q37" s="24">
        <f t="shared" si="10"/>
        <v>20</v>
      </c>
    </row>
    <row r="38" spans="2:18" x14ac:dyDescent="0.2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2:18" x14ac:dyDescent="0.25">
      <c r="D39" s="27">
        <f>SUM(D37:D38)</f>
        <v>20</v>
      </c>
      <c r="E39" s="27">
        <f t="shared" ref="E39:Q39" si="11">SUM(E37:E38)</f>
        <v>20</v>
      </c>
      <c r="F39" s="27">
        <f t="shared" si="11"/>
        <v>20</v>
      </c>
      <c r="G39" s="27">
        <f t="shared" si="11"/>
        <v>20</v>
      </c>
      <c r="H39" s="27">
        <f t="shared" si="11"/>
        <v>20</v>
      </c>
      <c r="I39" s="27">
        <f t="shared" si="11"/>
        <v>20</v>
      </c>
      <c r="J39" s="27">
        <f t="shared" si="11"/>
        <v>20</v>
      </c>
      <c r="K39" s="27">
        <f t="shared" si="11"/>
        <v>20</v>
      </c>
      <c r="L39" s="27">
        <f t="shared" si="11"/>
        <v>20</v>
      </c>
      <c r="M39" s="27">
        <f t="shared" si="11"/>
        <v>20</v>
      </c>
      <c r="N39" s="27">
        <f t="shared" si="11"/>
        <v>20</v>
      </c>
      <c r="O39" s="27">
        <f t="shared" si="11"/>
        <v>20</v>
      </c>
      <c r="P39" s="27">
        <f t="shared" si="11"/>
        <v>20</v>
      </c>
      <c r="Q39" s="27">
        <f t="shared" si="11"/>
        <v>20</v>
      </c>
    </row>
    <row r="40" spans="2:18" x14ac:dyDescent="0.25">
      <c r="B40" t="s">
        <v>83</v>
      </c>
      <c r="C40" t="s">
        <v>81</v>
      </c>
      <c r="D40" s="24">
        <f>0.5*$D$3</f>
        <v>20</v>
      </c>
      <c r="E40" s="24">
        <f t="shared" ref="E40:Q40" si="12">0.5*$D$3</f>
        <v>20</v>
      </c>
      <c r="F40" s="24">
        <f t="shared" si="12"/>
        <v>20</v>
      </c>
      <c r="G40" s="24">
        <f t="shared" si="12"/>
        <v>20</v>
      </c>
      <c r="H40" s="24">
        <f t="shared" si="12"/>
        <v>20</v>
      </c>
      <c r="I40" s="24">
        <f t="shared" si="12"/>
        <v>20</v>
      </c>
      <c r="J40" s="24">
        <f t="shared" si="12"/>
        <v>20</v>
      </c>
      <c r="K40" s="24">
        <f t="shared" si="12"/>
        <v>20</v>
      </c>
      <c r="L40" s="24">
        <f t="shared" si="12"/>
        <v>20</v>
      </c>
      <c r="M40" s="24">
        <f t="shared" si="12"/>
        <v>20</v>
      </c>
      <c r="N40" s="24">
        <f t="shared" si="12"/>
        <v>20</v>
      </c>
      <c r="O40" s="24">
        <f t="shared" si="12"/>
        <v>20</v>
      </c>
      <c r="P40" s="24">
        <f t="shared" si="12"/>
        <v>20</v>
      </c>
      <c r="Q40" s="24">
        <f t="shared" si="12"/>
        <v>20</v>
      </c>
    </row>
    <row r="41" spans="2:18" x14ac:dyDescent="0.25">
      <c r="C41" t="s">
        <v>0</v>
      </c>
      <c r="D41" s="24">
        <f>2*$D$3</f>
        <v>80</v>
      </c>
      <c r="E41" s="24">
        <f t="shared" ref="E41:Q41" si="13">2*$D$3</f>
        <v>80</v>
      </c>
      <c r="F41" s="24">
        <f t="shared" si="13"/>
        <v>80</v>
      </c>
      <c r="G41" s="24">
        <f t="shared" si="13"/>
        <v>80</v>
      </c>
      <c r="H41" s="24">
        <f t="shared" si="13"/>
        <v>80</v>
      </c>
      <c r="I41" s="24">
        <f t="shared" si="13"/>
        <v>80</v>
      </c>
      <c r="J41" s="24">
        <f t="shared" si="13"/>
        <v>80</v>
      </c>
      <c r="K41" s="24">
        <f t="shared" si="13"/>
        <v>80</v>
      </c>
      <c r="L41" s="24">
        <f t="shared" si="13"/>
        <v>80</v>
      </c>
      <c r="M41" s="24">
        <f t="shared" si="13"/>
        <v>80</v>
      </c>
      <c r="N41" s="24">
        <f t="shared" si="13"/>
        <v>80</v>
      </c>
      <c r="O41" s="24">
        <f t="shared" si="13"/>
        <v>80</v>
      </c>
      <c r="P41" s="24">
        <f t="shared" si="13"/>
        <v>80</v>
      </c>
      <c r="Q41" s="24">
        <f t="shared" si="13"/>
        <v>80</v>
      </c>
    </row>
    <row r="42" spans="2:18" x14ac:dyDescent="0.25">
      <c r="D42" s="27">
        <f>SUM(D40:D41)</f>
        <v>100</v>
      </c>
      <c r="E42" s="27">
        <f t="shared" ref="E42:Q42" si="14">SUM(E40:E41)</f>
        <v>100</v>
      </c>
      <c r="F42" s="27">
        <f t="shared" si="14"/>
        <v>100</v>
      </c>
      <c r="G42" s="27">
        <f t="shared" si="14"/>
        <v>100</v>
      </c>
      <c r="H42" s="27">
        <f t="shared" si="14"/>
        <v>100</v>
      </c>
      <c r="I42" s="27">
        <f t="shared" si="14"/>
        <v>100</v>
      </c>
      <c r="J42" s="27">
        <f t="shared" si="14"/>
        <v>100</v>
      </c>
      <c r="K42" s="27">
        <f t="shared" si="14"/>
        <v>100</v>
      </c>
      <c r="L42" s="27">
        <f t="shared" si="14"/>
        <v>100</v>
      </c>
      <c r="M42" s="27">
        <f t="shared" si="14"/>
        <v>100</v>
      </c>
      <c r="N42" s="27">
        <f t="shared" si="14"/>
        <v>100</v>
      </c>
      <c r="O42" s="27">
        <f t="shared" si="14"/>
        <v>100</v>
      </c>
      <c r="P42" s="27">
        <f t="shared" si="14"/>
        <v>100</v>
      </c>
      <c r="Q42" s="27">
        <f t="shared" si="14"/>
        <v>100</v>
      </c>
    </row>
    <row r="43" spans="2:18" x14ac:dyDescent="0.25">
      <c r="B43" t="s">
        <v>74</v>
      </c>
      <c r="C43" t="s">
        <v>85</v>
      </c>
      <c r="D43" s="24">
        <v>40</v>
      </c>
      <c r="E43" s="24">
        <v>40</v>
      </c>
      <c r="F43" s="24">
        <v>40</v>
      </c>
      <c r="G43" s="24">
        <v>40</v>
      </c>
      <c r="H43" s="24">
        <v>40</v>
      </c>
      <c r="I43" s="24">
        <v>40</v>
      </c>
      <c r="J43" s="24">
        <v>40</v>
      </c>
      <c r="K43" s="24">
        <v>40</v>
      </c>
      <c r="L43" s="24">
        <v>40</v>
      </c>
      <c r="M43" s="24">
        <v>40</v>
      </c>
      <c r="N43" s="24">
        <v>40</v>
      </c>
      <c r="O43" s="24">
        <v>40</v>
      </c>
      <c r="P43" s="24">
        <v>40</v>
      </c>
      <c r="Q43" s="24">
        <v>40</v>
      </c>
      <c r="R43" t="s">
        <v>84</v>
      </c>
    </row>
  </sheetData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30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2.5703125" customWidth="1"/>
    <col min="2" max="2" width="1.7109375" customWidth="1"/>
    <col min="3" max="3" width="43.140625" customWidth="1"/>
    <col min="4" max="4" width="11.140625" bestFit="1" customWidth="1"/>
    <col min="7" max="7" width="1.7109375" customWidth="1"/>
    <col min="8" max="8" width="11.140625" bestFit="1" customWidth="1"/>
    <col min="11" max="11" width="1.28515625" customWidth="1"/>
    <col min="12" max="12" width="10.85546875" customWidth="1"/>
    <col min="13" max="13" width="8.42578125" customWidth="1"/>
    <col min="14" max="14" width="1.140625" customWidth="1"/>
    <col min="15" max="15" width="10.85546875" customWidth="1"/>
    <col min="16" max="16" width="7.85546875" customWidth="1"/>
    <col min="17" max="17" width="0.85546875" customWidth="1"/>
    <col min="18" max="18" width="20.85546875" customWidth="1"/>
    <col min="19" max="19" width="1.140625" customWidth="1"/>
    <col min="20" max="20" width="20.5703125" bestFit="1" customWidth="1"/>
    <col min="21" max="21" width="1.140625" customWidth="1"/>
    <col min="22" max="22" width="18.28515625" bestFit="1" customWidth="1"/>
    <col min="23" max="23" width="1" customWidth="1"/>
    <col min="24" max="24" width="28.85546875" bestFit="1" customWidth="1"/>
  </cols>
  <sheetData>
    <row r="1" spans="3:24" x14ac:dyDescent="0.25">
      <c r="C1" t="s">
        <v>169</v>
      </c>
    </row>
    <row r="4" spans="3:24" ht="18.75" x14ac:dyDescent="0.3">
      <c r="D4" s="64" t="s">
        <v>135</v>
      </c>
      <c r="E4" s="64"/>
      <c r="F4" s="64"/>
      <c r="H4" s="64" t="s">
        <v>137</v>
      </c>
      <c r="I4" s="64"/>
      <c r="J4" s="64"/>
      <c r="L4" s="65" t="s">
        <v>105</v>
      </c>
      <c r="M4" s="65"/>
      <c r="N4" s="38"/>
      <c r="O4" s="65" t="s">
        <v>101</v>
      </c>
      <c r="P4" s="65"/>
      <c r="X4" s="2"/>
    </row>
    <row r="5" spans="3:24" ht="45" x14ac:dyDescent="0.25">
      <c r="C5" s="2" t="s">
        <v>2</v>
      </c>
      <c r="D5" s="2" t="s">
        <v>3</v>
      </c>
      <c r="E5" s="33" t="s">
        <v>134</v>
      </c>
      <c r="F5" s="2" t="s">
        <v>5</v>
      </c>
      <c r="H5" s="2" t="s">
        <v>3</v>
      </c>
      <c r="I5" s="33" t="s">
        <v>136</v>
      </c>
      <c r="J5" s="2" t="s">
        <v>5</v>
      </c>
      <c r="L5" s="33" t="s">
        <v>134</v>
      </c>
      <c r="M5" s="2" t="s">
        <v>5</v>
      </c>
      <c r="O5" s="33" t="s">
        <v>134</v>
      </c>
      <c r="P5" s="2" t="s">
        <v>5</v>
      </c>
      <c r="R5" s="33" t="s">
        <v>82</v>
      </c>
      <c r="S5" s="2"/>
      <c r="T5" s="33" t="s">
        <v>83</v>
      </c>
      <c r="U5" s="2"/>
      <c r="V5" s="33" t="s">
        <v>93</v>
      </c>
      <c r="X5" s="33" t="s">
        <v>91</v>
      </c>
    </row>
    <row r="6" spans="3:24" ht="25.5" customHeight="1" x14ac:dyDescent="0.25">
      <c r="C6" s="18" t="s">
        <v>122</v>
      </c>
      <c r="D6" s="30">
        <f>'Data (2)'!D23</f>
        <v>150.20689655172416</v>
      </c>
      <c r="E6" s="30">
        <f>'Data (2)'!D24</f>
        <v>26.896551724137932</v>
      </c>
      <c r="F6" s="31">
        <f>'Data (2)'!D25</f>
        <v>177.10344827586209</v>
      </c>
      <c r="H6" s="30">
        <f>'Data (2)'!D26</f>
        <v>130.20689655172413</v>
      </c>
      <c r="I6" s="30">
        <f>'Data (2)'!D27</f>
        <v>28.965517241379313</v>
      </c>
      <c r="J6" s="31">
        <f>'Data (2)'!D28</f>
        <v>159.17241379310343</v>
      </c>
      <c r="L6" s="40">
        <v>142</v>
      </c>
      <c r="M6" s="40">
        <f>H6+L6</f>
        <v>272.20689655172413</v>
      </c>
      <c r="N6" s="29"/>
      <c r="O6" s="44">
        <v>255</v>
      </c>
      <c r="P6" s="40">
        <f>H6+O6</f>
        <v>385.20689655172413</v>
      </c>
      <c r="R6" s="36">
        <v>20</v>
      </c>
      <c r="T6" s="36">
        <v>100</v>
      </c>
      <c r="V6" s="36">
        <v>40</v>
      </c>
      <c r="X6" s="14" t="s">
        <v>112</v>
      </c>
    </row>
    <row r="7" spans="3:24" ht="22.5" customHeight="1" x14ac:dyDescent="0.25">
      <c r="C7" s="18" t="s">
        <v>123</v>
      </c>
      <c r="D7" s="30">
        <f>'Data (2)'!E23</f>
        <v>190.20689655172416</v>
      </c>
      <c r="E7" s="30">
        <f>'Data (2)'!E24</f>
        <v>46.896551724137936</v>
      </c>
      <c r="F7" s="31">
        <f>'Data (2)'!E25</f>
        <v>237.10344827586209</v>
      </c>
      <c r="H7" s="30">
        <f>H6</f>
        <v>130.20689655172413</v>
      </c>
      <c r="I7" s="30">
        <f>'Data (2)'!E27</f>
        <v>48.965517241379317</v>
      </c>
      <c r="J7" s="31">
        <v>179</v>
      </c>
      <c r="L7" s="40">
        <v>222</v>
      </c>
      <c r="M7" s="40">
        <f t="shared" ref="M7:M19" si="0">H7+L7</f>
        <v>352.20689655172413</v>
      </c>
      <c r="N7" s="29"/>
      <c r="O7" s="44">
        <v>395</v>
      </c>
      <c r="P7" s="40">
        <f>H7+O7</f>
        <v>525.20689655172418</v>
      </c>
      <c r="R7" s="36">
        <v>20</v>
      </c>
      <c r="T7" s="36">
        <v>100</v>
      </c>
      <c r="V7" s="36">
        <v>40</v>
      </c>
      <c r="X7" s="14" t="s">
        <v>112</v>
      </c>
    </row>
    <row r="8" spans="3:24" ht="75" x14ac:dyDescent="0.25">
      <c r="C8" s="14" t="s">
        <v>124</v>
      </c>
      <c r="D8" s="30">
        <f>'Data (2)'!F23</f>
        <v>150.20689655172416</v>
      </c>
      <c r="E8" s="47">
        <f>'Data (2)'!F32</f>
        <v>254.71264367816093</v>
      </c>
      <c r="F8" s="31">
        <v>405</v>
      </c>
      <c r="H8" s="30">
        <f t="shared" ref="H8:H17" si="1">H7</f>
        <v>130.20689655172413</v>
      </c>
      <c r="I8" s="47">
        <f>'Data (2)'!F32</f>
        <v>254.71264367816093</v>
      </c>
      <c r="J8" s="31">
        <v>385</v>
      </c>
      <c r="L8" s="40"/>
      <c r="M8" s="40"/>
      <c r="N8" s="29"/>
      <c r="O8" s="44"/>
      <c r="P8" s="40"/>
      <c r="R8" s="36">
        <v>20</v>
      </c>
      <c r="T8" s="36">
        <v>100</v>
      </c>
      <c r="V8" s="36">
        <v>40</v>
      </c>
      <c r="X8" s="14" t="s">
        <v>113</v>
      </c>
    </row>
    <row r="9" spans="3:24" ht="75" x14ac:dyDescent="0.25">
      <c r="C9" s="14" t="s">
        <v>125</v>
      </c>
      <c r="D9" s="30">
        <f>'Data (2)'!G23</f>
        <v>210.20689655172416</v>
      </c>
      <c r="E9" s="47">
        <f>'Data (2)'!G32</f>
        <v>434.71264367816093</v>
      </c>
      <c r="F9" s="31">
        <v>645</v>
      </c>
      <c r="H9" s="30">
        <f t="shared" si="1"/>
        <v>130.20689655172413</v>
      </c>
      <c r="I9" s="47">
        <f>'Data (2)'!G32</f>
        <v>434.71264367816093</v>
      </c>
      <c r="J9" s="31">
        <v>565</v>
      </c>
      <c r="L9" s="40"/>
      <c r="M9" s="40"/>
      <c r="N9" s="29"/>
      <c r="O9" s="44"/>
      <c r="P9" s="40"/>
      <c r="R9" s="36">
        <v>20</v>
      </c>
      <c r="T9" s="36">
        <v>100</v>
      </c>
      <c r="V9" s="36">
        <v>40</v>
      </c>
      <c r="X9" s="14" t="s">
        <v>113</v>
      </c>
    </row>
    <row r="10" spans="3:24" ht="60" x14ac:dyDescent="0.25">
      <c r="C10" s="18" t="s">
        <v>126</v>
      </c>
      <c r="D10" s="30">
        <f>'Data (2)'!H23</f>
        <v>158.5402298850575</v>
      </c>
      <c r="E10" s="30">
        <f>'Data (2)'!H24</f>
        <v>26.896551724137932</v>
      </c>
      <c r="F10" s="31">
        <v>186</v>
      </c>
      <c r="H10" s="30">
        <f t="shared" si="1"/>
        <v>130.20689655172413</v>
      </c>
      <c r="I10" s="30">
        <f>'Data (2)'!H27</f>
        <v>28.965517241379313</v>
      </c>
      <c r="J10" s="48">
        <v>159</v>
      </c>
      <c r="L10" s="40">
        <v>150</v>
      </c>
      <c r="M10" s="40">
        <f t="shared" si="0"/>
        <v>280.20689655172413</v>
      </c>
      <c r="N10" s="29"/>
      <c r="O10" s="44">
        <v>271</v>
      </c>
      <c r="P10" s="40">
        <f>H10+O10</f>
        <v>401.20689655172413</v>
      </c>
      <c r="R10" s="36">
        <v>20</v>
      </c>
      <c r="T10" s="36">
        <v>100</v>
      </c>
      <c r="V10" s="36">
        <v>40</v>
      </c>
      <c r="X10" s="14" t="s">
        <v>114</v>
      </c>
    </row>
    <row r="11" spans="3:24" ht="60" x14ac:dyDescent="0.25">
      <c r="C11" s="18" t="s">
        <v>127</v>
      </c>
      <c r="D11" s="30">
        <f>'Data (2)'!I23</f>
        <v>238.5402298850575</v>
      </c>
      <c r="E11" s="30">
        <f>'Data (2)'!I24</f>
        <v>46.896551724137936</v>
      </c>
      <c r="F11" s="31">
        <v>286</v>
      </c>
      <c r="H11" s="30">
        <f t="shared" si="1"/>
        <v>130.20689655172413</v>
      </c>
      <c r="I11" s="30">
        <f>'Data (2)'!I27</f>
        <v>48.965517241379317</v>
      </c>
      <c r="J11" s="31">
        <v>179</v>
      </c>
      <c r="L11" s="40">
        <v>270</v>
      </c>
      <c r="M11" s="40">
        <f t="shared" si="0"/>
        <v>400.20689655172413</v>
      </c>
      <c r="N11" s="29"/>
      <c r="O11" s="44">
        <v>491</v>
      </c>
      <c r="P11" s="40">
        <f t="shared" ref="P11:P20" si="2">H11+O11</f>
        <v>621.20689655172418</v>
      </c>
      <c r="R11" s="36">
        <v>20</v>
      </c>
      <c r="T11" s="36">
        <v>100</v>
      </c>
      <c r="V11" s="36">
        <v>40</v>
      </c>
      <c r="X11" s="14" t="s">
        <v>114</v>
      </c>
    </row>
    <row r="12" spans="3:24" ht="26.25" customHeight="1" x14ac:dyDescent="0.25">
      <c r="C12" s="18" t="s">
        <v>128</v>
      </c>
      <c r="D12" s="30">
        <f>'Data (2)'!J23</f>
        <v>150.20689655172416</v>
      </c>
      <c r="E12" s="30">
        <f>'Data (2)'!J24</f>
        <v>26.896551724137932</v>
      </c>
      <c r="F12" s="31">
        <f>'Data (2)'!J25</f>
        <v>177.10344827586209</v>
      </c>
      <c r="H12" s="30">
        <f t="shared" si="1"/>
        <v>130.20689655172413</v>
      </c>
      <c r="I12" s="30">
        <f>'Data (2)'!J27</f>
        <v>28.965517241379313</v>
      </c>
      <c r="J12" s="31">
        <f>'Data (2)'!J28</f>
        <v>159.17241379310343</v>
      </c>
      <c r="L12" s="40">
        <v>142</v>
      </c>
      <c r="M12" s="40">
        <f t="shared" si="0"/>
        <v>272.20689655172413</v>
      </c>
      <c r="N12" s="29"/>
      <c r="O12" s="44">
        <v>255</v>
      </c>
      <c r="P12" s="40">
        <f t="shared" si="2"/>
        <v>385.20689655172413</v>
      </c>
      <c r="R12" s="36">
        <v>20</v>
      </c>
      <c r="T12" s="36">
        <v>100</v>
      </c>
      <c r="V12" s="36">
        <v>40</v>
      </c>
      <c r="X12" s="14" t="s">
        <v>112</v>
      </c>
    </row>
    <row r="13" spans="3:24" ht="25.5" customHeight="1" x14ac:dyDescent="0.25">
      <c r="C13" s="18" t="s">
        <v>7</v>
      </c>
      <c r="D13" s="30">
        <f>'Data (2)'!K23</f>
        <v>210.20689655172416</v>
      </c>
      <c r="E13" s="30">
        <f>'Data (2)'!K24</f>
        <v>46.896551724137936</v>
      </c>
      <c r="F13" s="31">
        <f>'Data (2)'!K25</f>
        <v>257.10344827586209</v>
      </c>
      <c r="H13" s="30">
        <f t="shared" si="1"/>
        <v>130.20689655172413</v>
      </c>
      <c r="I13" s="30">
        <f>'Data (2)'!K27</f>
        <v>48.965517241379317</v>
      </c>
      <c r="J13" s="31">
        <v>179</v>
      </c>
      <c r="L13" s="40">
        <v>242</v>
      </c>
      <c r="M13" s="40">
        <f t="shared" si="0"/>
        <v>372.20689655172413</v>
      </c>
      <c r="N13" s="29"/>
      <c r="O13" s="44">
        <v>435</v>
      </c>
      <c r="P13" s="40">
        <f t="shared" si="2"/>
        <v>565.20689655172418</v>
      </c>
      <c r="R13" s="36">
        <v>20</v>
      </c>
      <c r="T13" s="36">
        <v>100</v>
      </c>
      <c r="V13" s="36">
        <v>40</v>
      </c>
      <c r="X13" s="14" t="s">
        <v>112</v>
      </c>
    </row>
    <row r="14" spans="3:24" ht="25.5" customHeight="1" x14ac:dyDescent="0.25">
      <c r="C14" s="18" t="s">
        <v>8</v>
      </c>
      <c r="D14" s="30">
        <f>'Data (2)'!L23</f>
        <v>210.20689655172416</v>
      </c>
      <c r="E14" s="30">
        <f>'Data (2)'!L24</f>
        <v>46.896551724137936</v>
      </c>
      <c r="F14" s="31">
        <f>'Data (2)'!L25</f>
        <v>257.10344827586209</v>
      </c>
      <c r="H14" s="30">
        <f t="shared" si="1"/>
        <v>130.20689655172413</v>
      </c>
      <c r="I14" s="30">
        <f>'Data (2)'!L27</f>
        <v>48.965517241379317</v>
      </c>
      <c r="J14" s="31">
        <v>179</v>
      </c>
      <c r="L14" s="40">
        <v>242</v>
      </c>
      <c r="M14" s="40">
        <f t="shared" si="0"/>
        <v>372.20689655172413</v>
      </c>
      <c r="N14" s="29"/>
      <c r="O14" s="44">
        <v>435</v>
      </c>
      <c r="P14" s="40">
        <f t="shared" si="2"/>
        <v>565.20689655172418</v>
      </c>
      <c r="R14" s="36">
        <v>20</v>
      </c>
      <c r="T14" s="36">
        <v>100</v>
      </c>
      <c r="V14" s="36">
        <v>40</v>
      </c>
      <c r="X14" s="14" t="s">
        <v>112</v>
      </c>
    </row>
    <row r="15" spans="3:24" ht="90" x14ac:dyDescent="0.25">
      <c r="C15" s="18" t="s">
        <v>129</v>
      </c>
      <c r="D15" s="30">
        <f>'Data (2)'!M23</f>
        <v>115.78160919540231</v>
      </c>
      <c r="E15" s="30">
        <f>'Data (2)'!M24</f>
        <v>46.896551724137936</v>
      </c>
      <c r="F15" s="31">
        <f>'Data (2)'!M25</f>
        <v>162.67816091954023</v>
      </c>
      <c r="H15" s="30">
        <f t="shared" si="1"/>
        <v>130.20689655172413</v>
      </c>
      <c r="I15" s="30">
        <f>'Data (2)'!M27</f>
        <v>48.965517241379317</v>
      </c>
      <c r="J15" s="31">
        <v>179</v>
      </c>
      <c r="L15" s="40"/>
      <c r="M15" s="40"/>
      <c r="N15" s="29"/>
      <c r="O15" s="44"/>
      <c r="P15" s="40"/>
      <c r="R15" s="36">
        <v>20</v>
      </c>
      <c r="T15" s="36">
        <v>100</v>
      </c>
      <c r="V15" s="36">
        <v>40</v>
      </c>
      <c r="X15" s="14" t="s">
        <v>115</v>
      </c>
    </row>
    <row r="16" spans="3:24" ht="60" x14ac:dyDescent="0.25">
      <c r="C16" s="14" t="s">
        <v>131</v>
      </c>
      <c r="D16" s="30">
        <f>'Data (2)'!N23</f>
        <v>210.20689655172416</v>
      </c>
      <c r="E16" s="30">
        <f>'Data (2)'!N24</f>
        <v>46.896551724137936</v>
      </c>
      <c r="F16" s="31">
        <f>'Data (2)'!N25</f>
        <v>257.10344827586209</v>
      </c>
      <c r="H16" s="30">
        <f t="shared" si="1"/>
        <v>130.20689655172413</v>
      </c>
      <c r="I16" s="30">
        <f>'Data (2)'!N27</f>
        <v>48.965517241379317</v>
      </c>
      <c r="J16" s="31">
        <v>179</v>
      </c>
      <c r="L16" s="40">
        <v>242</v>
      </c>
      <c r="M16" s="40">
        <f t="shared" si="0"/>
        <v>372.20689655172413</v>
      </c>
      <c r="N16" s="29"/>
      <c r="O16" s="44">
        <v>435</v>
      </c>
      <c r="P16" s="40">
        <f t="shared" si="2"/>
        <v>565.20689655172418</v>
      </c>
      <c r="R16" s="36">
        <v>20</v>
      </c>
      <c r="T16" s="36">
        <v>100</v>
      </c>
      <c r="V16" s="36">
        <v>40</v>
      </c>
      <c r="X16" s="14" t="s">
        <v>116</v>
      </c>
    </row>
    <row r="17" spans="3:24" ht="60" x14ac:dyDescent="0.25">
      <c r="C17" s="14" t="s">
        <v>130</v>
      </c>
      <c r="D17" s="30">
        <f>'Data (2)'!O23</f>
        <v>170.20689655172416</v>
      </c>
      <c r="E17" s="30">
        <f>'Data (2)'!O24</f>
        <v>26.896551724137932</v>
      </c>
      <c r="F17" s="31">
        <f>'Data (2)'!O25</f>
        <v>197.10344827586209</v>
      </c>
      <c r="H17" s="30">
        <f t="shared" si="1"/>
        <v>130.20689655172413</v>
      </c>
      <c r="I17" s="30">
        <f>'Data (2)'!O27</f>
        <v>28.965517241379313</v>
      </c>
      <c r="J17" s="31">
        <v>159</v>
      </c>
      <c r="L17" s="40">
        <v>162</v>
      </c>
      <c r="M17" s="40">
        <f t="shared" si="0"/>
        <v>292.20689655172413</v>
      </c>
      <c r="N17" s="29"/>
      <c r="O17" s="44">
        <v>295</v>
      </c>
      <c r="P17" s="40">
        <f t="shared" si="2"/>
        <v>425.20689655172413</v>
      </c>
      <c r="R17" s="36">
        <v>20</v>
      </c>
      <c r="T17" s="36">
        <v>100</v>
      </c>
      <c r="V17" s="36">
        <v>40</v>
      </c>
      <c r="X17" s="14" t="s">
        <v>116</v>
      </c>
    </row>
    <row r="18" spans="3:24" ht="25.5" customHeight="1" x14ac:dyDescent="0.25">
      <c r="C18" s="12" t="s">
        <v>92</v>
      </c>
      <c r="D18" s="35"/>
      <c r="E18" s="12"/>
      <c r="F18" s="34"/>
      <c r="G18" s="7"/>
      <c r="H18" s="12"/>
      <c r="I18" s="12"/>
      <c r="J18" s="34"/>
      <c r="L18" s="29"/>
      <c r="M18" s="29"/>
      <c r="N18" s="29"/>
      <c r="O18" s="29"/>
      <c r="P18" s="45"/>
      <c r="T18" s="32"/>
      <c r="X18" s="11"/>
    </row>
    <row r="19" spans="3:24" ht="30" x14ac:dyDescent="0.25">
      <c r="C19" s="14" t="s">
        <v>132</v>
      </c>
      <c r="D19" s="30">
        <f>'Data (2)'!P23</f>
        <v>252.96551724137933</v>
      </c>
      <c r="E19" s="30">
        <f>'Data (2)'!P24</f>
        <v>93.793103448275872</v>
      </c>
      <c r="F19" s="31">
        <f>'Data (2)'!P25</f>
        <v>346.75862068965523</v>
      </c>
      <c r="H19" s="30">
        <f>H6</f>
        <v>130.20689655172413</v>
      </c>
      <c r="I19" s="30">
        <f>'Data (2)'!P27</f>
        <v>97.931034482758633</v>
      </c>
      <c r="J19" s="31">
        <v>179</v>
      </c>
      <c r="L19" s="40">
        <v>334</v>
      </c>
      <c r="M19" s="40">
        <f t="shared" si="0"/>
        <v>464.20689655172413</v>
      </c>
      <c r="N19" s="29"/>
      <c r="O19" s="40">
        <v>569</v>
      </c>
      <c r="P19" s="40">
        <f t="shared" si="2"/>
        <v>699.20689655172418</v>
      </c>
      <c r="R19" s="36">
        <v>20</v>
      </c>
      <c r="T19" s="36">
        <v>100</v>
      </c>
      <c r="V19" s="36">
        <v>40</v>
      </c>
      <c r="X19" s="14" t="s">
        <v>117</v>
      </c>
    </row>
    <row r="20" spans="3:24" ht="45" x14ac:dyDescent="0.25">
      <c r="C20" s="14" t="s">
        <v>121</v>
      </c>
      <c r="D20" s="30">
        <f>'Data (2)'!Q23</f>
        <v>163.5402298850575</v>
      </c>
      <c r="E20" s="30">
        <f>'Data (2)'!Q24</f>
        <v>53.793103448275865</v>
      </c>
      <c r="F20" s="31">
        <v>218</v>
      </c>
      <c r="H20" s="30">
        <f>H19</f>
        <v>130.20689655172413</v>
      </c>
      <c r="I20" s="30">
        <f>'Data (2)'!Q27</f>
        <v>57.931034482758626</v>
      </c>
      <c r="J20" s="31">
        <v>188</v>
      </c>
      <c r="L20" s="40">
        <v>184</v>
      </c>
      <c r="M20" s="40">
        <f>H20+L20</f>
        <v>314.20689655172413</v>
      </c>
      <c r="N20" s="29"/>
      <c r="O20" s="40">
        <v>310</v>
      </c>
      <c r="P20" s="40">
        <f t="shared" si="2"/>
        <v>440.20689655172413</v>
      </c>
      <c r="R20" s="36">
        <v>20</v>
      </c>
      <c r="T20" s="36">
        <v>100</v>
      </c>
      <c r="V20" s="36">
        <v>40</v>
      </c>
      <c r="X20" s="14" t="s">
        <v>117</v>
      </c>
    </row>
    <row r="21" spans="3:24" x14ac:dyDescent="0.25">
      <c r="X21" s="3"/>
    </row>
    <row r="22" spans="3:24" ht="60" x14ac:dyDescent="0.25">
      <c r="C22" s="14" t="s">
        <v>118</v>
      </c>
      <c r="D22" s="39">
        <v>77</v>
      </c>
      <c r="E22" s="39"/>
      <c r="F22" s="39"/>
      <c r="G22" s="28"/>
      <c r="H22" s="39">
        <v>77</v>
      </c>
      <c r="I22" s="39"/>
      <c r="J22" s="39"/>
      <c r="K22" s="28"/>
      <c r="L22" s="28"/>
      <c r="M22" s="28"/>
      <c r="N22" s="28"/>
      <c r="O22" s="28"/>
      <c r="P22" s="28"/>
      <c r="Q22" s="28"/>
      <c r="R22" s="36">
        <v>20</v>
      </c>
      <c r="T22" s="36">
        <v>100</v>
      </c>
      <c r="V22" s="36">
        <v>40</v>
      </c>
      <c r="X22" s="14"/>
    </row>
    <row r="23" spans="3:24" ht="45" x14ac:dyDescent="0.25">
      <c r="C23" s="18" t="s">
        <v>106</v>
      </c>
      <c r="D23" s="39"/>
      <c r="E23" s="39">
        <v>142</v>
      </c>
      <c r="F23" s="39"/>
      <c r="G23" s="28"/>
      <c r="H23" s="39"/>
      <c r="I23" s="39">
        <v>121</v>
      </c>
      <c r="J23" s="39"/>
      <c r="K23" s="28"/>
      <c r="L23" s="39">
        <v>185</v>
      </c>
      <c r="M23" s="43"/>
      <c r="N23" s="28"/>
      <c r="O23" s="39">
        <v>247</v>
      </c>
      <c r="P23" s="43"/>
      <c r="Q23" s="28"/>
      <c r="R23" s="36">
        <v>20</v>
      </c>
      <c r="T23" s="36">
        <v>100</v>
      </c>
      <c r="V23" s="36">
        <v>40</v>
      </c>
      <c r="X23" s="14" t="s">
        <v>107</v>
      </c>
    </row>
    <row r="24" spans="3:24" ht="105" x14ac:dyDescent="0.25">
      <c r="C24" s="49" t="s">
        <v>120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X24" s="3"/>
    </row>
    <row r="26" spans="3:24" ht="45" x14ac:dyDescent="0.25">
      <c r="C26" s="49" t="s">
        <v>133</v>
      </c>
      <c r="D26" s="51">
        <v>100</v>
      </c>
    </row>
    <row r="30" spans="3:24" ht="15.75" x14ac:dyDescent="0.25">
      <c r="C30" s="50" t="s">
        <v>119</v>
      </c>
    </row>
  </sheetData>
  <mergeCells count="4">
    <mergeCell ref="D4:F4"/>
    <mergeCell ref="H4:J4"/>
    <mergeCell ref="L4:M4"/>
    <mergeCell ref="O4:P4"/>
  </mergeCells>
  <pageMargins left="0.25" right="0.25" top="0.75" bottom="0.75" header="0.3" footer="0.3"/>
  <pageSetup paperSize="9" scale="43" orientation="landscape" r:id="rId1"/>
  <headerFooter>
    <oddHeader>&amp;C&amp;"-,Bold"&amp;14ANIMAL ACTIVITIES LICENCE FEES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Buildup</vt:lpstr>
      <vt:lpstr>Data</vt:lpstr>
      <vt:lpstr>Data (2)</vt:lpstr>
      <vt:lpstr>Summary</vt:lpstr>
      <vt:lpstr>Buildup!Print_Area</vt:lpstr>
      <vt:lpstr>Data!Print_Area</vt:lpstr>
      <vt:lpstr>Summary!Print_Area</vt:lpstr>
    </vt:vector>
  </TitlesOfParts>
  <Company>L&amp;Q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Blake</dc:creator>
  <cp:lastModifiedBy>Sarah Haythorpe</cp:lastModifiedBy>
  <cp:lastPrinted>2018-10-31T10:11:30Z</cp:lastPrinted>
  <dcterms:created xsi:type="dcterms:W3CDTF">2018-09-21T07:46:39Z</dcterms:created>
  <dcterms:modified xsi:type="dcterms:W3CDTF">2018-10-31T11:28:44Z</dcterms:modified>
</cp:coreProperties>
</file>